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ome/LIG Kalkulator/250109_Excelkalkulatoren_MM/"/>
    </mc:Choice>
  </mc:AlternateContent>
  <xr:revisionPtr revIDLastSave="0" documentId="13_ncr:1_{62DC49C7-6A83-ED40-A345-DB11002EBC54}" xr6:coauthVersionLast="47" xr6:coauthVersionMax="47" xr10:uidLastSave="{00000000-0000-0000-0000-000000000000}"/>
  <bookViews>
    <workbookView xWindow="-38400" yWindow="-320" windowWidth="38400" windowHeight="21100" xr2:uid="{7F3ED011-F44F-E14C-9972-47F5B3ED8683}"/>
  </bookViews>
  <sheets>
    <sheet name="Excelkalkulator rXone+" sheetId="1" r:id="rId1"/>
    <sheet name="Tabelle1" sheetId="2" state="hidden" r:id="rId2"/>
  </sheets>
  <definedNames>
    <definedName name="LSU_496_Modulhalter">'Excelkalkulator rXone+'!$A$20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28" i="1" s="1"/>
  <c r="B25" i="1"/>
  <c r="B24" i="1"/>
  <c r="B29" i="1" l="1"/>
  <c r="B30" i="1" s="1"/>
  <c r="B27" i="1"/>
  <c r="H17" i="1" l="1"/>
  <c r="E32" i="2"/>
  <c r="E33" i="2"/>
  <c r="E34" i="2"/>
  <c r="E31" i="2"/>
  <c r="E29" i="2"/>
  <c r="E30" i="2"/>
  <c r="E28" i="2"/>
  <c r="I17" i="1"/>
  <c r="B12" i="1"/>
  <c r="B13" i="1"/>
  <c r="C4" i="2" l="1"/>
  <c r="B4" i="2"/>
  <c r="E12" i="1"/>
  <c r="D4" i="2" l="1"/>
  <c r="B14" i="1"/>
  <c r="B17" i="1" s="1"/>
  <c r="B5" i="2" l="1"/>
  <c r="C5" i="2"/>
  <c r="B20" i="1"/>
  <c r="B19" i="1"/>
  <c r="D5" i="2" l="1"/>
  <c r="E13" i="1"/>
  <c r="B11" i="1"/>
  <c r="B6" i="2" l="1"/>
  <c r="C6" i="2"/>
  <c r="B21" i="1"/>
  <c r="B18" i="1"/>
  <c r="H19" i="1"/>
  <c r="I19" i="1"/>
  <c r="D6" i="2" l="1"/>
  <c r="B7" i="2" s="1"/>
  <c r="B37" i="1"/>
  <c r="E11" i="1"/>
  <c r="C7" i="2" l="1"/>
  <c r="D7" i="2" s="1"/>
  <c r="E16" i="1"/>
  <c r="B32" i="1"/>
  <c r="B8" i="2" l="1"/>
  <c r="H14" i="1"/>
  <c r="C8" i="2"/>
  <c r="B33" i="1"/>
  <c r="I18" i="1"/>
  <c r="H18" i="1"/>
  <c r="G25" i="2" l="1"/>
  <c r="G24" i="2"/>
  <c r="D8" i="2"/>
  <c r="H20" i="1"/>
  <c r="H21" i="1"/>
  <c r="B16" i="1"/>
  <c r="B15" i="1"/>
  <c r="B9" i="2" l="1"/>
  <c r="C9" i="2"/>
  <c r="H13" i="1"/>
  <c r="H12" i="1"/>
  <c r="H11" i="1"/>
  <c r="B39" i="1"/>
  <c r="D9" i="2" l="1"/>
  <c r="B36" i="1"/>
  <c r="E22" i="1"/>
  <c r="E17" i="1"/>
  <c r="E26" i="1" s="1"/>
  <c r="B10" i="2" l="1"/>
  <c r="C10" i="2"/>
  <c r="E21" i="1"/>
  <c r="B38" i="1"/>
  <c r="B40" i="1" s="1"/>
  <c r="D10" i="2" l="1"/>
  <c r="E25" i="1"/>
  <c r="E27" i="1" s="1"/>
  <c r="B11" i="2" l="1"/>
  <c r="C11" i="2"/>
  <c r="D11" i="2" l="1"/>
  <c r="C12" i="2" s="1"/>
  <c r="B12" i="2" l="1"/>
  <c r="D12" i="2" s="1"/>
  <c r="B13" i="2" s="1"/>
  <c r="C13" i="2" l="1"/>
  <c r="D13" i="2" s="1"/>
  <c r="B14" i="2" l="1"/>
  <c r="C14" i="2"/>
  <c r="D14" i="2" l="1"/>
  <c r="C15" i="2" l="1"/>
  <c r="B15" i="2"/>
  <c r="D15" i="2" l="1"/>
  <c r="A25" i="2" s="1"/>
  <c r="A24" i="2"/>
  <c r="B26" i="2" l="1"/>
  <c r="C16" i="2"/>
  <c r="B16" i="2"/>
  <c r="G24" i="1"/>
  <c r="I26" i="2" l="1"/>
  <c r="G26" i="1" s="1"/>
  <c r="D16" i="2"/>
  <c r="C17" i="2" s="1"/>
  <c r="B17" i="2" l="1"/>
  <c r="D17" i="2" s="1"/>
  <c r="C18" i="2" s="1"/>
  <c r="B18" i="2" l="1"/>
  <c r="D18" i="2" s="1"/>
  <c r="B19" i="2" s="1"/>
  <c r="C19" i="2" l="1"/>
  <c r="D19" i="2" s="1"/>
  <c r="C20" i="2" l="1"/>
  <c r="B20" i="2"/>
  <c r="D20" i="2" l="1"/>
  <c r="B21" i="2" s="1"/>
  <c r="C21" i="2" l="1"/>
  <c r="D21" i="2" s="1"/>
</calcChain>
</file>

<file path=xl/sharedStrings.xml><?xml version="1.0" encoding="utf-8"?>
<sst xmlns="http://schemas.openxmlformats.org/spreadsheetml/2006/main" count="86" uniqueCount="82">
  <si>
    <t xml:space="preserve">Modul </t>
  </si>
  <si>
    <t>Breite in Metern</t>
  </si>
  <si>
    <t>Höhe in Metern</t>
  </si>
  <si>
    <t>Stacking</t>
  </si>
  <si>
    <t xml:space="preserve">Allgemein Infos </t>
  </si>
  <si>
    <t xml:space="preserve">Auflösung der Wand </t>
  </si>
  <si>
    <t xml:space="preserve">Abmesungen in Metern </t>
  </si>
  <si>
    <t>Quadratmeter</t>
  </si>
  <si>
    <t xml:space="preserve">Ratio </t>
  </si>
  <si>
    <t xml:space="preserve">LEDitgo LED-Stacking Vario - BR Stoßverbinder-Nutenstein </t>
  </si>
  <si>
    <t>LEDitgo Litetruss LSU-H32L Zwei-Punkt-Leiter-Traverse schwarz 1,00m</t>
  </si>
  <si>
    <t xml:space="preserve">LEDitgo Litetruss LSU-H32L Zwei-Punkt-Leiter-Traverse schwarz 0,75m </t>
  </si>
  <si>
    <t>LEDitgo Litetruss LSU-H32L Zwei-Punkt-Leiter-Traverse schwarz 0,50m</t>
  </si>
  <si>
    <t xml:space="preserve">Stacking Gewicht in kg </t>
  </si>
  <si>
    <t>Schäkel WLL 2,00t qeschw. 1/2'' HA2</t>
  </si>
  <si>
    <t>YALE RSE SRS-02000 S T5 Lastschlaufe/Rundschlinge 2,0t WLL 1,50m</t>
  </si>
  <si>
    <t xml:space="preserve">Gewicht  LED-Module mit Kabel in kg </t>
  </si>
  <si>
    <t>Alternativ zum Stacking: geflogene Variante mit Hanging Brackets</t>
  </si>
  <si>
    <t>Wandgröße</t>
  </si>
  <si>
    <t>LEDitgo LSU-CONNB-L1000 Verbindungsstrebe 2x500</t>
  </si>
  <si>
    <t xml:space="preserve">LEDitgo Videowall Germany GmbH
Schwarzenberger Str. 7					
D-68309 Mannheim					</t>
  </si>
  <si>
    <t>Ballast pro Ground-Stack-Base in kg (γF = 1,0)</t>
  </si>
  <si>
    <t>LEDitgo Litetruss LSU-H32L Ground-Stack-Base schwarz</t>
  </si>
  <si>
    <t xml:space="preserve">Abmesungen in Modulen </t>
  </si>
  <si>
    <t>Ballast für Ground-Stack-Base in kg (γF = 1,0)</t>
  </si>
  <si>
    <t>Ballast für Ground-Stack-Base in kg (γF = 1,5)</t>
  </si>
  <si>
    <t>Ballast pro Ground-Stack-Base in kg (γF = 1,5)</t>
  </si>
  <si>
    <t>Stromkabel Schuko auf Neutrik powerCON TRUE1 5m</t>
  </si>
  <si>
    <t>Gewicht Hanging Bracket inkl. Anschlagmaterial in kg</t>
  </si>
  <si>
    <t xml:space="preserve">Kabel </t>
  </si>
  <si>
    <t xml:space="preserve">Gewicht  LED-Module inkl. Kabel in kg </t>
  </si>
  <si>
    <t>Alle Angaben ohne Gewähr!</t>
  </si>
  <si>
    <t>Transportgewicht mit Ballast yF = 1,0 (zzgl. Verpackung des Stackings, inkl. Flightcase der Module)</t>
  </si>
  <si>
    <t>Stromkabel Neutrik powerCON TRUE1 auf Neutrik powerCON TRUE1 1,0m</t>
  </si>
  <si>
    <t>LEDitgo LSU-CONNB-L1500 Verbindungsstrebe 3x500</t>
  </si>
  <si>
    <t>LEDitgo LSU-CONNB-L500 Verbindungsstrebe 1x500</t>
  </si>
  <si>
    <t>Transportgewicht (zzgl. Hanging Bracket, inkl. Flightcase der Module)</t>
  </si>
  <si>
    <t>Tel.: +49 (0) 621 95040400
info@leditgo.de
www.leditgo.de</t>
  </si>
  <si>
    <t>LEDitgo LSU-ADAP-rX Modulhalter</t>
  </si>
  <si>
    <t>LED-Standard-Patchkabel Cat.6(A) (m/m) 01m schwarz</t>
  </si>
  <si>
    <t>LED-Standard-Patchkabel Cat.6(A) (m/m) 10m schwarz</t>
  </si>
  <si>
    <t>LEDitgo rX-Serie - Hanging Bracket - 1er - single</t>
  </si>
  <si>
    <t>LEDitgo rX-Serie - Hanging Bracket - 3er - triple</t>
  </si>
  <si>
    <t>LEDitgo rX-Serie - Hanging Bracket - 2er - double</t>
  </si>
  <si>
    <t>rXone+</t>
  </si>
  <si>
    <t>Anzahl der LEDitgo rXone+ V1 - 1,25mm LED-Modul 500x500mm URT</t>
  </si>
  <si>
    <t>Anzahl der LEDitgo rXone+ - Flightcase für 8 x LED-Modul 500x500mm</t>
  </si>
  <si>
    <t>S4</t>
  </si>
  <si>
    <t>S8</t>
  </si>
  <si>
    <t>Summe</t>
  </si>
  <si>
    <t>Breite Test</t>
  </si>
  <si>
    <t>Höhe Test</t>
  </si>
  <si>
    <t>Controller</t>
  </si>
  <si>
    <t>Test 2 mit Stageboxen mit Stageboxen separat kalkuliert</t>
  </si>
  <si>
    <t>3x1 SX40</t>
  </si>
  <si>
    <t>1x3 SX40</t>
  </si>
  <si>
    <t>4x1 SX40</t>
  </si>
  <si>
    <t>1x4 SX40</t>
  </si>
  <si>
    <t>2x1 SX40</t>
  </si>
  <si>
    <t>1x2 SX40</t>
  </si>
  <si>
    <t>BxH</t>
  </si>
  <si>
    <t>2x2 SX40</t>
  </si>
  <si>
    <t>2x3 SX40</t>
  </si>
  <si>
    <t>2x4 SX40</t>
  </si>
  <si>
    <t>3x2 SX40</t>
  </si>
  <si>
    <t>3x3 SX40</t>
  </si>
  <si>
    <t>3x4 SX40</t>
  </si>
  <si>
    <t>1x1 SX40</t>
  </si>
  <si>
    <t>4x2 SX40</t>
  </si>
  <si>
    <t>4x3 SX40</t>
  </si>
  <si>
    <t>4x4 SX40</t>
  </si>
  <si>
    <t>Ergebnis Controller</t>
  </si>
  <si>
    <t>Stageboxen</t>
  </si>
  <si>
    <t>Kalkulationen basieren auf 8bit @50Hz</t>
  </si>
  <si>
    <t>LED-Stacking</t>
  </si>
  <si>
    <t>LEDitgo LED-Stacking Easyframe. 2er Base 2x500 rX-Serie</t>
  </si>
  <si>
    <t>LEDitgo LED-Stacking Easyframe. 3er Base 3x500 rX-Serie</t>
  </si>
  <si>
    <t>LEDitgo LED-Stacking Easyframe. Ski with foot</t>
  </si>
  <si>
    <t>LEDitgo LED-Stacking Easyframe. Ski Extension lang 650mm</t>
  </si>
  <si>
    <t>LEDitgo LED-Stacking Easyframe. Diagonale lang 4H500</t>
  </si>
  <si>
    <t>LEDitgo LED-Stacking Easyframe. Stacker 2H500 ohne Modulhalter</t>
  </si>
  <si>
    <t>LEDitgo LED-Stacking Easyframe. Modulhalter rX-Serie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</si>
</sst>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rgb="FF00B050"/>
      <name val="Tahoma"/>
      <family val="2"/>
    </font>
    <font>
      <b/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2" xfId="0" applyFont="1" applyFill="1" applyBorder="1"/>
    <xf numFmtId="0" fontId="3" fillId="2" borderId="3" xfId="0" quotePrefix="1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4" fillId="2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/>
    <xf numFmtId="1" fontId="2" fillId="4" borderId="3" xfId="0" applyNumberFormat="1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2" fontId="4" fillId="2" borderId="0" xfId="0" applyNumberFormat="1" applyFont="1" applyFill="1"/>
    <xf numFmtId="0" fontId="2" fillId="4" borderId="6" xfId="0" applyFont="1" applyFill="1" applyBorder="1"/>
    <xf numFmtId="0" fontId="2" fillId="4" borderId="7" xfId="0" applyFont="1" applyFill="1" applyBorder="1"/>
    <xf numFmtId="0" fontId="2" fillId="6" borderId="12" xfId="0" applyFont="1" applyFill="1" applyBorder="1" applyAlignment="1">
      <alignment vertical="center"/>
    </xf>
    <xf numFmtId="0" fontId="5" fillId="4" borderId="13" xfId="0" applyFont="1" applyFill="1" applyBorder="1" applyAlignment="1">
      <alignment horizontal="center"/>
    </xf>
    <xf numFmtId="43" fontId="2" fillId="6" borderId="12" xfId="1" applyFont="1" applyFill="1" applyBorder="1"/>
    <xf numFmtId="0" fontId="2" fillId="3" borderId="2" xfId="0" applyFont="1" applyFill="1" applyBorder="1"/>
    <xf numFmtId="1" fontId="2" fillId="3" borderId="3" xfId="0" applyNumberFormat="1" applyFont="1" applyFill="1" applyBorder="1"/>
    <xf numFmtId="0" fontId="2" fillId="3" borderId="4" xfId="0" applyFont="1" applyFill="1" applyBorder="1"/>
    <xf numFmtId="1" fontId="2" fillId="3" borderId="5" xfId="0" applyNumberFormat="1" applyFont="1" applyFill="1" applyBorder="1"/>
    <xf numFmtId="0" fontId="2" fillId="3" borderId="5" xfId="0" applyFont="1" applyFill="1" applyBorder="1"/>
    <xf numFmtId="2" fontId="2" fillId="3" borderId="5" xfId="0" applyNumberFormat="1" applyFont="1" applyFill="1" applyBorder="1"/>
    <xf numFmtId="0" fontId="2" fillId="3" borderId="6" xfId="0" applyFont="1" applyFill="1" applyBorder="1"/>
    <xf numFmtId="2" fontId="2" fillId="3" borderId="7" xfId="0" applyNumberFormat="1" applyFont="1" applyFill="1" applyBorder="1"/>
    <xf numFmtId="1" fontId="2" fillId="4" borderId="5" xfId="0" applyNumberFormat="1" applyFont="1" applyFill="1" applyBorder="1"/>
    <xf numFmtId="2" fontId="2" fillId="4" borderId="5" xfId="0" applyNumberFormat="1" applyFont="1" applyFill="1" applyBorder="1"/>
    <xf numFmtId="164" fontId="2" fillId="4" borderId="7" xfId="0" applyNumberFormat="1" applyFont="1" applyFill="1" applyBorder="1"/>
    <xf numFmtId="43" fontId="2" fillId="6" borderId="5" xfId="1" applyFont="1" applyFill="1" applyBorder="1"/>
    <xf numFmtId="0" fontId="2" fillId="4" borderId="10" xfId="0" applyFont="1" applyFill="1" applyBorder="1"/>
    <xf numFmtId="164" fontId="2" fillId="4" borderId="11" xfId="0" applyNumberFormat="1" applyFont="1" applyFill="1" applyBorder="1"/>
    <xf numFmtId="0" fontId="2" fillId="2" borderId="0" xfId="0" applyFont="1" applyFill="1" applyAlignment="1">
      <alignment wrapText="1"/>
    </xf>
    <xf numFmtId="1" fontId="2" fillId="3" borderId="7" xfId="0" applyNumberFormat="1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5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5" borderId="4" xfId="0" applyFont="1" applyFill="1" applyBorder="1"/>
    <xf numFmtId="1" fontId="2" fillId="5" borderId="5" xfId="0" applyNumberFormat="1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5" fillId="6" borderId="20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" fontId="2" fillId="6" borderId="5" xfId="0" applyNumberFormat="1" applyFont="1" applyFill="1" applyBorder="1"/>
    <xf numFmtId="0" fontId="2" fillId="6" borderId="4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1" fontId="2" fillId="6" borderId="26" xfId="0" applyNumberFormat="1" applyFont="1" applyFill="1" applyBorder="1"/>
    <xf numFmtId="0" fontId="2" fillId="6" borderId="10" xfId="0" applyFont="1" applyFill="1" applyBorder="1" applyAlignment="1">
      <alignment horizontal="left"/>
    </xf>
    <xf numFmtId="0" fontId="2" fillId="5" borderId="6" xfId="0" applyFont="1" applyFill="1" applyBorder="1"/>
    <xf numFmtId="1" fontId="2" fillId="5" borderId="7" xfId="0" applyNumberFormat="1" applyFont="1" applyFill="1" applyBorder="1"/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right"/>
    </xf>
    <xf numFmtId="0" fontId="6" fillId="0" borderId="0" xfId="0" applyFont="1"/>
    <xf numFmtId="0" fontId="0" fillId="7" borderId="0" xfId="0" applyFill="1"/>
    <xf numFmtId="0" fontId="0" fillId="0" borderId="0" xfId="0" applyAlignment="1">
      <alignment wrapText="1"/>
    </xf>
    <xf numFmtId="43" fontId="2" fillId="2" borderId="5" xfId="1" applyFont="1" applyFill="1" applyBorder="1" applyProtection="1">
      <protection locked="0" hidden="1"/>
    </xf>
    <xf numFmtId="43" fontId="2" fillId="2" borderId="7" xfId="1" applyFont="1" applyFill="1" applyBorder="1" applyProtection="1">
      <protection locked="0" hidden="1"/>
    </xf>
    <xf numFmtId="0" fontId="2" fillId="6" borderId="8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21A9-E0C0-3242-9496-5E03B0B08E8E}">
  <sheetPr>
    <pageSetUpPr fitToPage="1"/>
  </sheetPr>
  <dimension ref="A1:CT253"/>
  <sheetViews>
    <sheetView tabSelected="1" view="pageLayout" zoomScaleNormal="100" workbookViewId="0">
      <selection activeCell="B5" sqref="B5"/>
    </sheetView>
  </sheetViews>
  <sheetFormatPr baseColWidth="10" defaultRowHeight="15" x14ac:dyDescent="0.15"/>
  <cols>
    <col min="1" max="1" width="91.6640625" style="2" customWidth="1"/>
    <col min="2" max="2" width="24.83203125" style="2" customWidth="1"/>
    <col min="3" max="3" width="10.83203125" style="2"/>
    <col min="4" max="4" width="84" style="2" customWidth="1"/>
    <col min="5" max="6" width="10.83203125" style="2"/>
    <col min="7" max="7" width="70" style="2" customWidth="1"/>
    <col min="8" max="8" width="14" style="2" customWidth="1"/>
    <col min="9" max="16384" width="10.83203125" style="2"/>
  </cols>
  <sheetData>
    <row r="1" spans="1:98" ht="16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</row>
    <row r="2" spans="1:98" ht="16" thickBot="1" x14ac:dyDescent="0.2">
      <c r="A2" s="65" t="s">
        <v>18</v>
      </c>
      <c r="B2" s="6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</row>
    <row r="3" spans="1:98" x14ac:dyDescent="0.15">
      <c r="A3" s="3" t="s">
        <v>0</v>
      </c>
      <c r="B3" s="4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</row>
    <row r="4" spans="1:98" x14ac:dyDescent="0.15">
      <c r="A4" s="5" t="s">
        <v>1</v>
      </c>
      <c r="B4" s="60">
        <v>3.5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</row>
    <row r="5" spans="1:98" ht="16" thickBot="1" x14ac:dyDescent="0.2">
      <c r="A5" s="6" t="s">
        <v>2</v>
      </c>
      <c r="B5" s="61">
        <v>2</v>
      </c>
      <c r="C5" s="1"/>
      <c r="D5" s="1"/>
      <c r="E5" s="1"/>
      <c r="F5" s="1"/>
      <c r="G5" s="1" t="s">
        <v>73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15">
      <c r="A6" s="1"/>
      <c r="B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ht="16" thickBot="1" x14ac:dyDescent="0.2">
      <c r="A9" s="1"/>
      <c r="B9" s="1"/>
      <c r="C9" s="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ht="14.25" customHeight="1" thickBot="1" x14ac:dyDescent="0.2">
      <c r="A10" s="67" t="s">
        <v>3</v>
      </c>
      <c r="B10" s="68"/>
      <c r="C10" s="7"/>
      <c r="D10" s="17" t="s">
        <v>17</v>
      </c>
      <c r="E10" s="8"/>
      <c r="F10" s="1"/>
      <c r="G10" s="69" t="s">
        <v>29</v>
      </c>
      <c r="H10" s="7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ht="14.25" customHeight="1" x14ac:dyDescent="0.15">
      <c r="A11" s="55" t="s">
        <v>35</v>
      </c>
      <c r="B11" s="56">
        <f>IF(B4&lt;0.5,1,0)</f>
        <v>0</v>
      </c>
      <c r="C11" s="7"/>
      <c r="D11" s="9" t="s">
        <v>41</v>
      </c>
      <c r="E11" s="10">
        <f>IF(B4&lt;1,1,0)</f>
        <v>0</v>
      </c>
      <c r="F11" s="1"/>
      <c r="G11" s="43" t="s">
        <v>27</v>
      </c>
      <c r="H11" s="44">
        <f>ROUNDUP((B32)/10,0)</f>
        <v>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ht="14.25" customHeight="1" x14ac:dyDescent="0.15">
      <c r="A12" s="35" t="s">
        <v>19</v>
      </c>
      <c r="B12" s="36">
        <f>IF(B4&lt;1,0,IF(B4=1.5,0,IF(B4&lt;2,1,IF(B4&lt;2.5,2,IF(B4&lt;3,1,IF(B4&lt;3.5,0,IF(B4&lt;4,2,IF(B4&lt;4.5,1,IF(B4&lt;5,0,IF(B4=5.5,1,IF(B4=6,0,IF(B4=6.5,2,IF(B4=7,1,IF(B4=7.5,0,IF(B4=8,2,IF(B4&lt;8.5,2,IF(B4&lt;9,1,IF(B4=9.5,2,IF(B4=10,1,0)))))))))))))))))))</f>
        <v>2</v>
      </c>
      <c r="C12" s="7"/>
      <c r="D12" s="11" t="s">
        <v>43</v>
      </c>
      <c r="E12" s="12">
        <f>IF(B4&lt;1,0,IF(B4=1.5,0,IF(B4&lt;2,1,IF(B4&lt;2.5,2,IF(B4&lt;3,1,IF(B4&lt;3.5,0,IF(B4&lt;4,2,IF(B4&lt;4.5,1,IF(B4&lt;5,0,IF(B4&lt;5.5,2,IF(B4=6,0,IF(B4=6.5,2,IF(B4=7,1,IF(B4=7.5,0,IF(B4=8,2,IF(B4&lt;8.5,2,IF(B4&lt;9,1,IF(B4=9.5,2,IF(B4=10,1,0)))))))))))))))))))</f>
        <v>2</v>
      </c>
      <c r="F12" s="1"/>
      <c r="G12" s="41" t="s">
        <v>33</v>
      </c>
      <c r="H12" s="42">
        <f>(B32)</f>
        <v>28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ht="14.25" customHeight="1" x14ac:dyDescent="0.15">
      <c r="A13" s="35" t="s">
        <v>34</v>
      </c>
      <c r="B13" s="36">
        <f>IF(B4&lt;1.5,0,IF(B4=1.5,1,IF(B4=2,0,IF(B4=2.5,1,IF(B4=3,2,IF(B4=3.5,1,IF(B4=4,2,IF(B4=4.5,3,IF(B4=5,2,IF(B4=5.5,3,IF(B4=6,4,IF(B4=6.5,3,IF(B4=7,4,IF(B4=7.5,5,IF(B4=8,4,IF(B4=8.5,5,IF(B4=9,6,IF(B4&lt;9,5,IF(B4=9.5,5,IF(B4=10,6,0))))))))))))))))))))</f>
        <v>1</v>
      </c>
      <c r="C13" s="13"/>
      <c r="D13" s="11" t="s">
        <v>42</v>
      </c>
      <c r="E13" s="12">
        <f>B13</f>
        <v>1</v>
      </c>
      <c r="F13" s="1"/>
      <c r="G13" s="41" t="s">
        <v>39</v>
      </c>
      <c r="H13" s="42">
        <f>(B32)</f>
        <v>28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</row>
    <row r="14" spans="1:98" ht="14.25" customHeight="1" thickBot="1" x14ac:dyDescent="0.2">
      <c r="A14" s="21" t="s">
        <v>22</v>
      </c>
      <c r="B14" s="23">
        <f>ROUNDUP((B4*2)/2,0)</f>
        <v>4</v>
      </c>
      <c r="C14" s="7"/>
      <c r="D14" s="11"/>
      <c r="E14" s="12"/>
      <c r="F14" s="1"/>
      <c r="G14" s="53" t="s">
        <v>40</v>
      </c>
      <c r="H14" s="54">
        <f>ROUNDUP(B32/(630000/400/400),0)</f>
        <v>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</row>
    <row r="15" spans="1:98" ht="14.25" customHeight="1" thickBot="1" x14ac:dyDescent="0.2">
      <c r="A15" s="21" t="s">
        <v>21</v>
      </c>
      <c r="B15" s="23">
        <f>IF(B5&lt;2,30,IF(B5=2,30,IF(B5=2.5,49,IF(B5=3,72,IF(B5=3.5,100,IF(B5=4,125,IF(B5=4.5,142,IF(B5=5,162,IF(B5=5.5,183,IF(B5=6,207,IF(B5&gt;6,"Separate Statik erfoderlich","Statik")))))))))))</f>
        <v>30</v>
      </c>
      <c r="C15" s="1"/>
      <c r="D15" s="11"/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</row>
    <row r="16" spans="1:98" ht="14.25" customHeight="1" x14ac:dyDescent="0.15">
      <c r="A16" s="21" t="s">
        <v>26</v>
      </c>
      <c r="B16" s="23">
        <f>IF(B5&lt;2,50,IF(B5=2,50,IF(B5=2.5,79,IF(B5=3,114,IF(B5=3.5,155,IF(B5=4,193,IF(B5=4.5,220,IF(B5=5,249,IF(B5=5.5,282,IF(B5=6,318,IF(B5&gt;6,"Separate Statik erfoderlich","Statik")))))))))))</f>
        <v>50</v>
      </c>
      <c r="C16" s="1"/>
      <c r="D16" s="11" t="s">
        <v>14</v>
      </c>
      <c r="E16" s="12">
        <f>(E11*2)+(E12*3)+(E13*4)</f>
        <v>10</v>
      </c>
      <c r="F16" s="1"/>
      <c r="G16" s="45" t="s">
        <v>4</v>
      </c>
      <c r="H16" s="46"/>
      <c r="I16" s="4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8" ht="14.25" customHeight="1" thickBot="1" x14ac:dyDescent="0.2">
      <c r="A17" s="21" t="s">
        <v>12</v>
      </c>
      <c r="B17" s="22">
        <f>IF(B5&lt;1,0,IF(B5=1,0,IF(B5=2,0,IF(B5=2.5,1,IF(B5=3,0,IF(B5=3.5,1,IF(B5=4,0,IF(B5=4.5,1,IF(B5=5,0,IF(B5=6,0,IF(B5&lt;7,1,IF(B5=7.5,1,IF(B5=8.5,1,IF(B5=9.5,1,0)))))))))))))*B14)</f>
        <v>0</v>
      </c>
      <c r="C17" s="1"/>
      <c r="D17" s="14" t="s">
        <v>15</v>
      </c>
      <c r="E17" s="15">
        <f>E16</f>
        <v>10</v>
      </c>
      <c r="F17" s="1"/>
      <c r="G17" s="49" t="s">
        <v>5</v>
      </c>
      <c r="H17" s="51">
        <f>IF(B4=0.5,1,IF(B4=1,2,IF(B4=1.5,3,IF(B4=2,4,IF(B4=2.5,5,IF(B4=3,6,IF(B4=3.5,7,IF(B4=4,8,IF(B4=4.5,9,IF(B4=5,10,IF(B4=5.5,11,IF(B4=6,12,IF(B4=6.5,13,IF(B4=7,14,IF(B4=7.5,15,IF(B4=8,16,IF(B4=8.5,17,IF(B4=9,18,IF(B4=9.5,19,IF(B4=10,20,0))))))))))))))))))))*400</f>
        <v>2800</v>
      </c>
      <c r="I17" s="48">
        <f>IF(B5=0.5,1,IF(B5=1,2,IF(B5=1.5,3,IF(B5=2,4,IF(B5=2.5,5,IF(B5=3,6,IF(B5=3.5,7,IF(B5=4,8,IF(B5=4.5,9,IF(B5=5,10,IF(B5=5.5,11,IF(B5=6,12,IF(B5=6.5,13,IF(B5=7,14,IF(B5=7.5,15,IF(B5=8,16,IF(B5=8.5,17,IF(B5=9,18,IF(B5=9.5,19,IF(B5=10,20,0))))))))))))))))))))*400</f>
        <v>1600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</row>
    <row r="18" spans="1:98" ht="14.25" customHeight="1" x14ac:dyDescent="0.15">
      <c r="A18" s="21" t="s">
        <v>11</v>
      </c>
      <c r="B18" s="40">
        <f>IF(B5=0.5,0,IF(B5=1,1,IF(B5=1.5,1,IF(B5=2,1,IF(B5=2.5,1,IF(B5=3,1,IF(B5=3.5,1,IF(B5=4,1,IF(B5=4.5,1,IF(B5=5,1,IF(B5=5.5,1,IF(B5=6,1,IF(B5=6.5,1,IF(B5=7,1,IF(B5=7.5,1,IF(B5=8,1,IF(B5=8.5,1,IF(B5=9,1,IF(B5=9.5,1,IF(B5=10,1,0))))))))))))))))))))*B14</f>
        <v>4</v>
      </c>
      <c r="C18" s="1"/>
      <c r="D18" s="1"/>
      <c r="E18" s="1"/>
      <c r="F18" s="1"/>
      <c r="G18" s="52" t="s">
        <v>6</v>
      </c>
      <c r="H18" s="18">
        <f>B4</f>
        <v>3.5</v>
      </c>
      <c r="I18" s="30">
        <f>B5</f>
        <v>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</row>
    <row r="19" spans="1:98" ht="14.25" customHeight="1" x14ac:dyDescent="0.15">
      <c r="A19" s="39" t="s">
        <v>10</v>
      </c>
      <c r="B19" s="23">
        <f>IF(B5&lt;2,0,IF(B5&lt;3,1,IF(B5=3,2,IF(B5=3.5,2,IF(B5=4,3,IF(B5=5,4,IF(B5=0.5,4,IF(B5=5.5,4,IF(B5&lt;6,3,IF(B5&lt;7,5,IF(B5=8,7,IF(B5=8.5,7,IF(B5=9,8,IF(B5=9.5,8,IF(B5=10,9,0)))))))))))))))*B14</f>
        <v>4</v>
      </c>
      <c r="C19" s="1"/>
      <c r="D19" s="1"/>
      <c r="E19" s="1"/>
      <c r="F19" s="1"/>
      <c r="G19" s="49" t="s">
        <v>23</v>
      </c>
      <c r="H19" s="16">
        <f>IF(B4=0.5,0.5,IF(B4=1,1,IF(B4=1.5,1.5,IF(B4=2,2,IF(B4=2.5,2.5,IF(B4=3,3,IF(B4=3.5,3.5,IF(B4=4,4,IF(B4=4.5,4.5,IF(B4=5,5,IF(B4=5.5,5.5,IF(B4=6,6,IF(B4=6.5,6.5,IF(B4=7,7,IF(B4=7.5,7.5,IF(B4=8,8,IF(B4=8.5,8.5,IF(B4=9,9,IF(B4=9.5,9.5,IF(B4=10,10,0))))))))))))))))))))*2</f>
        <v>7</v>
      </c>
      <c r="I19" s="38">
        <f>IF(B5=0.5,0.5,IF(B5=1,1,IF(B5=1.5,1.5,IF(B5=2,2,IF(B5=2.5,2.5,IF(B5=3,3,IF(B5=3.5,3.5,IF(B5=4,4,IF(B5=4.5,4.5,IF(B5=5,5,IF(B5=5.5,5.5,IF(B5=6,6,IF(B5=6.5,6.5,IF(B5=7,7,IF(B5=7.5,7.5,IF(B5=8,8,IF(B5=8.5,8.5,IF(B5=9,9,IF(B5=9.5,9.5,IF(B5=10,10,0))))))))))))))))))))*2</f>
        <v>4</v>
      </c>
      <c r="J19" s="1"/>
      <c r="K19" s="1"/>
      <c r="L19" s="1"/>
      <c r="M19" s="1"/>
      <c r="N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</row>
    <row r="20" spans="1:98" ht="14.25" customHeight="1" thickBot="1" x14ac:dyDescent="0.2">
      <c r="A20" s="21" t="s">
        <v>38</v>
      </c>
      <c r="B20" s="22">
        <f>IF(B5=0.5,1,IF(B5=1,2,IF(B5=1.5,2,IF(B5=2,3,IF(B5=2.5,3,IF(B5=3,4,IF(B5=3.5,4,IF(B5=4,5,IF(B5=4.5,5,IF(B5=5,6,IF(B5=5.5,6,IF(B5=6,7,IF(B5=6.5,7,IF(B5=7,8,IF(B5=7.5,8,IF(B5=8,9,IF(B5=8.5,9,IF(B5=9,10,IF(B5=9.5,10,IF(B5=10,11,0))))))))))))))))))))*B14</f>
        <v>12</v>
      </c>
      <c r="C20" s="1"/>
      <c r="D20" s="1"/>
      <c r="E20" s="1"/>
      <c r="F20" s="1"/>
      <c r="G20" s="49" t="s">
        <v>7</v>
      </c>
      <c r="H20" s="71">
        <f>I18*H18</f>
        <v>7</v>
      </c>
      <c r="I20" s="7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</row>
    <row r="21" spans="1:98" ht="14.25" customHeight="1" thickBot="1" x14ac:dyDescent="0.2">
      <c r="A21" s="25" t="s">
        <v>9</v>
      </c>
      <c r="B21" s="34">
        <f>B11+B12+B13</f>
        <v>3</v>
      </c>
      <c r="C21" s="1"/>
      <c r="D21" s="9" t="s">
        <v>45</v>
      </c>
      <c r="E21" s="10">
        <f>B32</f>
        <v>28</v>
      </c>
      <c r="F21" s="1"/>
      <c r="G21" s="50" t="s">
        <v>8</v>
      </c>
      <c r="H21" s="73">
        <f>ROUND(I18/H18,2)</f>
        <v>0.56999999999999995</v>
      </c>
      <c r="I21" s="7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</row>
    <row r="22" spans="1:98" ht="14.25" customHeight="1" thickBot="1" x14ac:dyDescent="0.2">
      <c r="C22" s="1"/>
      <c r="D22" s="11" t="s">
        <v>46</v>
      </c>
      <c r="E22" s="27">
        <f>B33</f>
        <v>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thickBot="1" x14ac:dyDescent="0.2">
      <c r="A23" s="78" t="s">
        <v>74</v>
      </c>
      <c r="B23" s="79"/>
      <c r="C23" s="1"/>
      <c r="D23" s="11"/>
      <c r="E23" s="12"/>
      <c r="F23" s="1"/>
      <c r="G23" s="75" t="s">
        <v>52</v>
      </c>
      <c r="H23" s="76"/>
      <c r="I23" s="7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8" ht="14.25" customHeight="1" thickBot="1" x14ac:dyDescent="0.2">
      <c r="A24" s="21" t="s">
        <v>75</v>
      </c>
      <c r="B24" s="22">
        <f>IF(B4&lt;1,0,IF(B4=1.5,0,IF(B4&lt;2,1,IF(B4&lt;2.5,2,IF(B4&lt;3,1,IF(B4&lt;3.5,0,IF(B4&lt;4,2,IF(B4&lt;4.5,1,IF(B4&lt;5,0,IF(B4=5.5,1,IF(B4=6,0,IF(B4=6.5,2,IF(B4=7,1,IF(B4=7.5,0,IF(B4=8,2,IF(B4&lt;8.5,2,IF(B4&lt;9,1,IF(B4=9.5,2,IF(B4=10,1,0)))))))))))))))))))</f>
        <v>2</v>
      </c>
      <c r="C24" s="1"/>
      <c r="D24" s="11"/>
      <c r="E24" s="12"/>
      <c r="F24" s="1"/>
      <c r="G24" s="62" t="str">
        <f>Tabelle1!A25</f>
        <v>S8</v>
      </c>
      <c r="H24" s="63"/>
      <c r="I24" s="6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8" ht="14.25" customHeight="1" thickBot="1" x14ac:dyDescent="0.2">
      <c r="A25" s="21" t="s">
        <v>76</v>
      </c>
      <c r="B25" s="23">
        <f>IF(B4&lt;1.5,0,IF(B4=1.5,1,IF(B4=2,0,IF(B4=2.5,1,IF(B4=3,2,IF(B4=3.5,1,IF(B4=4,2,IF(B4=4.5,3,IF(B4=5,2,IF(B4=5.5,3,IF(B4=6,4,IF(B4=6.5,3,IF(B4=7,4,IF(B4=7.5,5,IF(B4=8,4,IF(B4=8.5,5,IF(B4=9,6,IF(B4&lt;9,5,IF(B4=9.5,5,IF(B4=10,6,0))))))))))))))))))))</f>
        <v>1</v>
      </c>
      <c r="C25" s="1"/>
      <c r="D25" s="31" t="s">
        <v>30</v>
      </c>
      <c r="E25" s="32">
        <f>B36</f>
        <v>384.3</v>
      </c>
      <c r="F25" s="1"/>
      <c r="G25" s="75" t="s">
        <v>72</v>
      </c>
      <c r="H25" s="76"/>
      <c r="I25" s="7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8" ht="14.25" customHeight="1" thickBot="1" x14ac:dyDescent="0.2">
      <c r="A26" s="21" t="s">
        <v>77</v>
      </c>
      <c r="B26" s="23">
        <f>ROUNDUP(H19/2,0)</f>
        <v>4</v>
      </c>
      <c r="C26" s="1"/>
      <c r="D26" s="11" t="s">
        <v>28</v>
      </c>
      <c r="E26" s="28">
        <f>(E11*4)+(E12*7.2)+(E13*10)+(E16*0.37)+(E17*1.4045)</f>
        <v>42.144999999999996</v>
      </c>
      <c r="F26" s="1"/>
      <c r="G26" s="62" t="str">
        <f>Tabelle1!I26</f>
        <v>ohne</v>
      </c>
      <c r="H26" s="63"/>
      <c r="I26" s="6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8" ht="14.25" customHeight="1" thickBot="1" x14ac:dyDescent="0.2">
      <c r="A27" s="21" t="s">
        <v>78</v>
      </c>
      <c r="B27" s="23">
        <f>B26</f>
        <v>4</v>
      </c>
      <c r="C27" s="1"/>
      <c r="D27" s="14" t="s">
        <v>36</v>
      </c>
      <c r="E27" s="29">
        <f>(E22*67.1)+E25+E26</f>
        <v>694.84500000000003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</row>
    <row r="28" spans="1:98" ht="14.25" customHeight="1" x14ac:dyDescent="0.15">
      <c r="A28" s="21" t="s">
        <v>79</v>
      </c>
      <c r="B28" s="23">
        <f>B26</f>
        <v>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8" ht="14.25" customHeight="1" x14ac:dyDescent="0.15">
      <c r="A29" s="21" t="s">
        <v>80</v>
      </c>
      <c r="B29" s="23">
        <f>(I19/2)*B26</f>
        <v>8</v>
      </c>
      <c r="C29" s="1"/>
      <c r="D29" s="1"/>
      <c r="E29" s="1"/>
      <c r="F29" s="3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8" ht="14.25" customHeight="1" x14ac:dyDescent="0.15">
      <c r="A30" s="21" t="s">
        <v>81</v>
      </c>
      <c r="B30" s="37">
        <f>B29*2</f>
        <v>16</v>
      </c>
      <c r="C30" s="1"/>
      <c r="D30" s="1"/>
      <c r="E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ht="14.25" customHeight="1" thickBot="1" x14ac:dyDescent="0.2">
      <c r="C31" s="1"/>
      <c r="D31" s="1"/>
      <c r="E31" s="1"/>
      <c r="F31" s="1"/>
      <c r="G31" s="3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ht="14.25" customHeight="1" x14ac:dyDescent="0.15">
      <c r="A32" s="19" t="s">
        <v>45</v>
      </c>
      <c r="B32" s="20">
        <f>H19*I19</f>
        <v>28</v>
      </c>
      <c r="C32" s="1"/>
      <c r="D32" s="1"/>
      <c r="E32" s="1"/>
      <c r="F32" s="1"/>
      <c r="G32" s="3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15">
      <c r="A33" s="21" t="s">
        <v>46</v>
      </c>
      <c r="B33" s="22">
        <f>ROUNDUP(B32/8,0)</f>
        <v>4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15">
      <c r="A34" s="21"/>
      <c r="B34" s="23"/>
      <c r="C34" s="1"/>
      <c r="D34" s="1"/>
      <c r="E34" s="1"/>
      <c r="F34" s="1"/>
      <c r="G34" s="3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15">
      <c r="A35" s="21"/>
      <c r="B35" s="2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15">
      <c r="A36" s="21" t="s">
        <v>16</v>
      </c>
      <c r="B36" s="24">
        <f>(B32*12.5)+(H11*0.9)+(H12*0.5)+(H13*0.2)+(H14*1.5)</f>
        <v>384.3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15">
      <c r="A37" s="21" t="s">
        <v>13</v>
      </c>
      <c r="B37" s="23">
        <f>(B21*1.6)+(B20*0.6)+(B19*3.2)+(B18*2.5)+(B17*1.8)+(B14*10)+(B12*2.58)</f>
        <v>79.959999999999994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15">
      <c r="A38" s="21" t="s">
        <v>24</v>
      </c>
      <c r="B38" s="23">
        <f>B15*B14</f>
        <v>120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15">
      <c r="A39" s="21" t="s">
        <v>25</v>
      </c>
      <c r="B39" s="37">
        <f>B16*B14</f>
        <v>200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ht="16" thickBot="1" x14ac:dyDescent="0.2">
      <c r="A40" s="25" t="s">
        <v>32</v>
      </c>
      <c r="B40" s="26">
        <f>(B33*67.1)+B36+B37+B38</f>
        <v>852.66000000000008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</row>
    <row r="42" spans="1:98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</row>
    <row r="43" spans="1:98" ht="48" x14ac:dyDescent="0.15">
      <c r="A43" s="33" t="s">
        <v>20</v>
      </c>
      <c r="B43" s="1"/>
      <c r="C43" s="1"/>
      <c r="D43" s="1" t="s">
        <v>31</v>
      </c>
      <c r="E43" s="1"/>
      <c r="F43" s="1"/>
      <c r="G43" s="33" t="s">
        <v>37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</row>
    <row r="44" spans="1:98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</row>
    <row r="45" spans="1:98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</row>
    <row r="46" spans="1:98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</row>
    <row r="47" spans="1:98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</row>
    <row r="48" spans="1:98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</row>
    <row r="49" spans="1:98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</row>
    <row r="50" spans="1:98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</row>
    <row r="51" spans="1:98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</row>
    <row r="52" spans="1:98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</row>
    <row r="53" spans="1:98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</row>
    <row r="54" spans="1:98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</row>
    <row r="55" spans="1:98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</row>
    <row r="56" spans="1:98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</row>
    <row r="57" spans="1:98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</row>
    <row r="58" spans="1:98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</row>
    <row r="59" spans="1:98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</row>
    <row r="60" spans="1:98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</row>
    <row r="61" spans="1:98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</row>
    <row r="62" spans="1:98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</row>
    <row r="63" spans="1:98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</row>
    <row r="64" spans="1:98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</row>
    <row r="65" spans="1:98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</row>
    <row r="66" spans="1:98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</row>
    <row r="67" spans="1:98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</row>
    <row r="68" spans="1:98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</row>
    <row r="69" spans="1:98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</row>
    <row r="70" spans="1:98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</row>
    <row r="71" spans="1:98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</row>
    <row r="72" spans="1:98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</row>
    <row r="73" spans="1:98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</row>
    <row r="74" spans="1:98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</row>
    <row r="75" spans="1:98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</row>
    <row r="76" spans="1:98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</row>
    <row r="77" spans="1:98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</row>
    <row r="78" spans="1:98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</row>
    <row r="79" spans="1:98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</row>
    <row r="80" spans="1:98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</row>
    <row r="81" spans="1:98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</row>
    <row r="82" spans="1:98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</row>
    <row r="83" spans="1:98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</row>
    <row r="84" spans="1:98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</row>
    <row r="85" spans="1:98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</row>
    <row r="86" spans="1:98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</row>
    <row r="87" spans="1:98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</row>
    <row r="88" spans="1:98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</row>
    <row r="89" spans="1:98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</row>
    <row r="90" spans="1:98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</row>
    <row r="91" spans="1:98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</row>
    <row r="92" spans="1:98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</row>
    <row r="93" spans="1:98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</row>
    <row r="94" spans="1:98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</row>
    <row r="95" spans="1:98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</row>
    <row r="96" spans="1:98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</row>
    <row r="97" spans="1:98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</row>
    <row r="98" spans="1:98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</row>
    <row r="99" spans="1:98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</row>
    <row r="100" spans="1:98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</row>
    <row r="101" spans="1:98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</row>
    <row r="102" spans="1:98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</row>
    <row r="103" spans="1:98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</row>
    <row r="104" spans="1:98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</row>
    <row r="105" spans="1:98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</row>
    <row r="106" spans="1:98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</row>
    <row r="107" spans="1:98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</row>
    <row r="108" spans="1:98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</row>
    <row r="109" spans="1:98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</row>
    <row r="110" spans="1:98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</row>
    <row r="111" spans="1:98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</row>
    <row r="112" spans="1:98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</row>
    <row r="113" spans="1:98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</row>
    <row r="114" spans="1:98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</row>
    <row r="115" spans="1:98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</row>
    <row r="116" spans="1:98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</row>
    <row r="117" spans="1:98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</row>
    <row r="118" spans="1:98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</row>
    <row r="119" spans="1:98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</row>
    <row r="120" spans="1:98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</row>
    <row r="121" spans="1:98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</row>
    <row r="122" spans="1:98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</row>
    <row r="123" spans="1:98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</row>
    <row r="124" spans="1:98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</row>
    <row r="125" spans="1:98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</row>
    <row r="126" spans="1:98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</row>
    <row r="127" spans="1:98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</row>
    <row r="128" spans="1:98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</row>
    <row r="129" spans="1:98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</row>
    <row r="130" spans="1:98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</row>
    <row r="131" spans="1:98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</row>
    <row r="132" spans="1:98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</row>
    <row r="133" spans="1:98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</row>
    <row r="134" spans="1:98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</row>
    <row r="135" spans="1:98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</row>
    <row r="136" spans="1:98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</row>
    <row r="137" spans="1:98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</row>
    <row r="138" spans="1:98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</row>
    <row r="139" spans="1:98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</row>
    <row r="140" spans="1:98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</row>
    <row r="141" spans="1:98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</row>
    <row r="142" spans="1:98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</row>
    <row r="143" spans="1:98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</row>
    <row r="144" spans="1:98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</row>
    <row r="145" spans="1:98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</row>
    <row r="146" spans="1:98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</row>
    <row r="147" spans="1:98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</row>
    <row r="148" spans="1:98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</row>
    <row r="149" spans="1:98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</row>
    <row r="150" spans="1:98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</row>
    <row r="151" spans="1:98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</row>
    <row r="152" spans="1:98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</row>
    <row r="153" spans="1:98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</row>
    <row r="154" spans="1:98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</row>
    <row r="155" spans="1:98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</row>
    <row r="156" spans="1:98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</row>
    <row r="157" spans="1:98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</row>
    <row r="158" spans="1:98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</row>
    <row r="159" spans="1:98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</row>
    <row r="160" spans="1:98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</row>
    <row r="161" spans="1:98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</row>
    <row r="162" spans="1:98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</row>
    <row r="163" spans="1:98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</row>
    <row r="164" spans="1:98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</row>
    <row r="165" spans="1:98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</row>
    <row r="166" spans="1:98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</row>
    <row r="167" spans="1:98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</row>
    <row r="168" spans="1:98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</row>
    <row r="169" spans="1:98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</row>
    <row r="170" spans="1:98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</row>
    <row r="171" spans="1:98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</row>
    <row r="172" spans="1:98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</row>
    <row r="173" spans="1:98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</row>
    <row r="174" spans="1:98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</row>
    <row r="175" spans="1:98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</row>
    <row r="176" spans="1:98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</row>
    <row r="177" spans="1:98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</row>
    <row r="178" spans="1:98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</row>
    <row r="179" spans="1:98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</row>
    <row r="180" spans="1:98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</row>
    <row r="181" spans="1:98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</row>
    <row r="182" spans="1:98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</row>
    <row r="183" spans="1:98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</row>
    <row r="184" spans="1:98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</row>
    <row r="185" spans="1:98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</row>
    <row r="186" spans="1:98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</row>
    <row r="187" spans="1:98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</row>
    <row r="188" spans="1:98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</row>
    <row r="189" spans="1:98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</row>
    <row r="190" spans="1:98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</row>
    <row r="191" spans="1:98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</row>
    <row r="192" spans="1:98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</row>
    <row r="193" spans="1:98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</row>
    <row r="194" spans="1:98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</row>
    <row r="195" spans="1:98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</row>
    <row r="196" spans="1:98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</row>
    <row r="197" spans="1:98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</row>
    <row r="198" spans="1:98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</row>
    <row r="199" spans="1:98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</row>
    <row r="200" spans="1:98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</row>
    <row r="201" spans="1:98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</row>
    <row r="202" spans="1:98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</row>
    <row r="203" spans="1:98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</row>
    <row r="204" spans="1:98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</row>
    <row r="205" spans="1:98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</row>
    <row r="206" spans="1:98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</row>
    <row r="207" spans="1:98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</row>
    <row r="208" spans="1:98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</row>
    <row r="209" spans="1:98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</row>
    <row r="210" spans="1:98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</row>
    <row r="211" spans="1:98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</row>
    <row r="212" spans="1:98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</row>
    <row r="213" spans="1:98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</row>
    <row r="214" spans="1:98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</row>
    <row r="215" spans="1:98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</row>
    <row r="216" spans="1:98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</row>
    <row r="217" spans="1:98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</row>
    <row r="218" spans="1:98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</row>
    <row r="219" spans="1:98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</row>
    <row r="220" spans="1:98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</row>
    <row r="221" spans="1:98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</row>
    <row r="222" spans="1:98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</row>
    <row r="223" spans="1:98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</row>
    <row r="224" spans="1:98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</row>
    <row r="225" spans="1:98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</row>
    <row r="226" spans="1:98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</row>
    <row r="227" spans="1:98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</row>
    <row r="228" spans="1:98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</row>
    <row r="229" spans="1:98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</row>
    <row r="230" spans="1:98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</row>
    <row r="231" spans="1:98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</row>
    <row r="232" spans="1:98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</row>
    <row r="233" spans="1:98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</row>
    <row r="234" spans="1:98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</row>
    <row r="235" spans="1:98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</row>
    <row r="236" spans="1:98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</row>
    <row r="237" spans="1:98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</row>
    <row r="238" spans="1:98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</row>
    <row r="239" spans="1:98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</row>
    <row r="240" spans="1:98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</row>
    <row r="241" spans="1:98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</row>
    <row r="242" spans="1:98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</row>
    <row r="243" spans="1:98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</row>
    <row r="244" spans="1:98" x14ac:dyDescent="0.15">
      <c r="A244" s="1"/>
      <c r="B244" s="1"/>
      <c r="C244" s="1"/>
      <c r="D244" s="1"/>
      <c r="E244" s="1"/>
      <c r="F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</row>
    <row r="245" spans="1:98" x14ac:dyDescent="0.15">
      <c r="A245" s="1"/>
      <c r="B245" s="1"/>
      <c r="C245" s="1"/>
      <c r="D245" s="1"/>
      <c r="E245" s="1"/>
      <c r="F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</row>
    <row r="246" spans="1:98" x14ac:dyDescent="0.15">
      <c r="A246" s="1"/>
      <c r="B246" s="1"/>
      <c r="C246" s="1"/>
      <c r="D246" s="1"/>
      <c r="E246" s="1"/>
      <c r="F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</row>
    <row r="247" spans="1:98" x14ac:dyDescent="0.15">
      <c r="A247" s="1"/>
      <c r="B247" s="1"/>
      <c r="C247" s="1"/>
      <c r="D247" s="1"/>
      <c r="E247" s="1"/>
      <c r="F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</row>
    <row r="248" spans="1:98" x14ac:dyDescent="0.15">
      <c r="A248" s="1"/>
      <c r="B248" s="1"/>
      <c r="C248" s="1"/>
      <c r="D248" s="1"/>
      <c r="E248" s="1"/>
      <c r="F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</row>
    <row r="249" spans="1:98" x14ac:dyDescent="0.15">
      <c r="A249" s="1"/>
      <c r="B249" s="1"/>
      <c r="C249" s="1"/>
      <c r="D249" s="1"/>
      <c r="E249" s="1"/>
      <c r="F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</row>
    <row r="250" spans="1:98" x14ac:dyDescent="0.15">
      <c r="A250" s="1"/>
      <c r="B250" s="1"/>
      <c r="C250" s="1"/>
      <c r="D250" s="1"/>
      <c r="E250" s="1"/>
      <c r="F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</row>
    <row r="251" spans="1:98" x14ac:dyDescent="0.15">
      <c r="C251" s="1"/>
      <c r="D251" s="1"/>
      <c r="E251" s="1"/>
      <c r="F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</row>
    <row r="252" spans="1:98" x14ac:dyDescent="0.15">
      <c r="C252" s="1"/>
      <c r="D252" s="1"/>
      <c r="E252" s="1"/>
      <c r="F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</row>
    <row r="253" spans="1:98" x14ac:dyDescent="0.15">
      <c r="C253" s="1"/>
      <c r="D253" s="1"/>
      <c r="E253" s="1"/>
      <c r="F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</row>
  </sheetData>
  <sheetProtection algorithmName="SHA-512" hashValue="m9cwSApFJvqcIffwNg3ZWUkWsNZD7DgAM3Qn+CFPTcRajz6LR2mY2xKcGgwNyfQm4Wjz/00GqFUcqUK6y5gepg==" saltValue="7hjccb3O963L1CTyCLiMgA==" spinCount="100000" sheet="1" objects="1" scenarios="1" selectLockedCells="1"/>
  <mergeCells count="10">
    <mergeCell ref="G26:I26"/>
    <mergeCell ref="G24:I24"/>
    <mergeCell ref="A2:B2"/>
    <mergeCell ref="A10:B10"/>
    <mergeCell ref="G10:H10"/>
    <mergeCell ref="H20:I20"/>
    <mergeCell ref="H21:I21"/>
    <mergeCell ref="G23:I23"/>
    <mergeCell ref="G25:I25"/>
    <mergeCell ref="A23:B23"/>
  </mergeCells>
  <dataValidations count="1">
    <dataValidation type="list" allowBlank="1" showInputMessage="1" showErrorMessage="1" sqref="B4:B5" xr:uid="{99CD1C09-DB75-CA45-990F-3423A4B57038}">
      <mc:AlternateContent xmlns:x12ac="http://schemas.microsoft.com/office/spreadsheetml/2011/1/ac" xmlns:mc="http://schemas.openxmlformats.org/markup-compatibility/2006">
        <mc:Choice Requires="x12ac">
          <x12ac:list>"0,5","1,0","1,5","2,0","2,5","3,0","3,5","4,0","4,5","5,0","5,5","6,0","6,5","7,0","7,5","8,0","8,5","9,0","9,5","10,0"</x12ac:list>
        </mc:Choice>
        <mc:Fallback>
          <formula1>"0,5,1,0,1,5,2,0,2,5,3,0,3,5,4,0,4,5,5,0,5,5,6,0,6,5,7,0,7,5,8,0,8,5,9,0,9,5,10,0"</formula1>
        </mc:Fallback>
      </mc:AlternateContent>
    </dataValidation>
  </dataValidations>
  <pageMargins left="1.3888888888888889E-3" right="0.7" top="0.43381344307270231" bottom="0.78740157499999996" header="0.3" footer="0.3"/>
  <pageSetup paperSize="9" scale="10" fitToHeight="0" orientation="portrait" horizontalDpi="0" verticalDpi="0"/>
  <headerFooter>
    <oddHeader xml:space="preserve">&amp;L&amp;G
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56D37-265B-5942-8CAC-9B3140682AAA}">
  <dimension ref="A2:P35"/>
  <sheetViews>
    <sheetView topLeftCell="A7" zoomScale="150" workbookViewId="0">
      <selection activeCell="I27" sqref="I27"/>
    </sheetView>
  </sheetViews>
  <sheetFormatPr baseColWidth="10" defaultRowHeight="16" x14ac:dyDescent="0.2"/>
  <cols>
    <col min="1" max="1" width="10" customWidth="1"/>
    <col min="2" max="2" width="10.1640625" bestFit="1" customWidth="1"/>
    <col min="3" max="3" width="9" customWidth="1"/>
    <col min="4" max="4" width="7.5" bestFit="1" customWidth="1"/>
    <col min="6" max="6" width="3.5" customWidth="1"/>
    <col min="7" max="7" width="10.33203125" customWidth="1"/>
    <col min="8" max="8" width="2.83203125" bestFit="1" customWidth="1"/>
    <col min="10" max="10" width="2.83203125" bestFit="1" customWidth="1"/>
    <col min="12" max="12" width="2.83203125" bestFit="1" customWidth="1"/>
    <col min="14" max="14" width="2.83203125" bestFit="1" customWidth="1"/>
    <col min="16" max="16" width="2.83203125" bestFit="1" customWidth="1"/>
    <col min="18" max="18" width="2.83203125" bestFit="1" customWidth="1"/>
    <col min="20" max="20" width="2.83203125" bestFit="1" customWidth="1"/>
    <col min="22" max="22" width="2.1640625" bestFit="1" customWidth="1"/>
    <col min="24" max="24" width="2.1640625" bestFit="1" customWidth="1"/>
    <col min="26" max="26" width="2.1640625" bestFit="1" customWidth="1"/>
    <col min="28" max="28" width="2.1640625" bestFit="1" customWidth="1"/>
  </cols>
  <sheetData>
    <row r="2" spans="1:4" x14ac:dyDescent="0.2">
      <c r="A2" s="57" t="s">
        <v>53</v>
      </c>
    </row>
    <row r="3" spans="1:4" x14ac:dyDescent="0.2">
      <c r="A3" t="s">
        <v>52</v>
      </c>
      <c r="B3" t="s">
        <v>50</v>
      </c>
      <c r="C3" t="s">
        <v>51</v>
      </c>
      <c r="D3" t="s">
        <v>49</v>
      </c>
    </row>
    <row r="4" spans="1:4" x14ac:dyDescent="0.2">
      <c r="A4" t="s">
        <v>47</v>
      </c>
      <c r="B4">
        <f>IF('Excelkalkulator rXone+'!$H$17&lt;1920,1,0)</f>
        <v>0</v>
      </c>
      <c r="C4">
        <f>IF('Excelkalkulator rXone+'!$I$17&lt;1080,1,0)</f>
        <v>0</v>
      </c>
      <c r="D4">
        <f>SUM(B4:C4)</f>
        <v>0</v>
      </c>
    </row>
    <row r="5" spans="1:4" x14ac:dyDescent="0.2">
      <c r="A5" t="s">
        <v>48</v>
      </c>
      <c r="B5">
        <f>IF(D4=2,0,IF('Excelkalkulator rXone+'!$H$17&lt;4096,1,0))</f>
        <v>1</v>
      </c>
      <c r="C5">
        <f>IF(D4=2,0,IF('Excelkalkulator rXone+'!$I$17&lt;2160,1,0))</f>
        <v>1</v>
      </c>
      <c r="D5">
        <f t="shared" ref="D5" si="0">SUM(B5:C5)</f>
        <v>2</v>
      </c>
    </row>
    <row r="6" spans="1:4" x14ac:dyDescent="0.2">
      <c r="A6" t="s">
        <v>67</v>
      </c>
      <c r="B6">
        <f>IF(D5=2,0,IF('Excelkalkulator rXone+'!$H$17&lt;4096,1,0))</f>
        <v>0</v>
      </c>
      <c r="C6">
        <f>IF(D5=2,0,IF('Excelkalkulator rXone+'!$I$17&lt;2160,1,0))</f>
        <v>0</v>
      </c>
      <c r="D6">
        <f>SUM(B6:C6)</f>
        <v>0</v>
      </c>
    </row>
    <row r="7" spans="1:4" x14ac:dyDescent="0.2">
      <c r="A7" t="s">
        <v>58</v>
      </c>
      <c r="B7">
        <f>IF(D6=2,0,IF('Excelkalkulator rXone+'!$H$17&lt;8192,1,0))</f>
        <v>1</v>
      </c>
      <c r="C7">
        <f>IF(D6=2,0,IF('Excelkalkulator rXone+'!$I$17&lt;2160,1,0))</f>
        <v>1</v>
      </c>
      <c r="D7">
        <f t="shared" ref="D7:D21" si="1">SUM(B7:C7)</f>
        <v>2</v>
      </c>
    </row>
    <row r="8" spans="1:4" x14ac:dyDescent="0.2">
      <c r="A8" t="s">
        <v>54</v>
      </c>
      <c r="B8">
        <f>IF(D7=2,0,IF('Excelkalkulator rXone+'!$H$17&lt;12288,1,0))</f>
        <v>0</v>
      </c>
      <c r="C8">
        <f>IF(D7=2,0,IF('Excelkalkulator rXone+'!$I$17&lt;2160,1,0))</f>
        <v>0</v>
      </c>
      <c r="D8">
        <f t="shared" si="1"/>
        <v>0</v>
      </c>
    </row>
    <row r="9" spans="1:4" x14ac:dyDescent="0.2">
      <c r="A9" t="s">
        <v>56</v>
      </c>
      <c r="B9">
        <f>IF(D8=2,0,IF('Excelkalkulator rXone+'!$H$17&lt;16384,1,0))</f>
        <v>1</v>
      </c>
      <c r="C9">
        <f>IF(D8=2,0,IF('Excelkalkulator rXone+'!$I$17&lt;2160,1,0))</f>
        <v>1</v>
      </c>
      <c r="D9">
        <f t="shared" si="1"/>
        <v>2</v>
      </c>
    </row>
    <row r="10" spans="1:4" x14ac:dyDescent="0.2">
      <c r="A10" t="s">
        <v>59</v>
      </c>
      <c r="B10">
        <f>IF(D9=2,0,IF('Excelkalkulator rXone+'!$H$17&lt;4096,1,0))</f>
        <v>0</v>
      </c>
      <c r="C10">
        <f>IF(D9=2,0,IF('Excelkalkulator rXone+'!$I$17&lt;4320,1,0))</f>
        <v>0</v>
      </c>
      <c r="D10">
        <f t="shared" si="1"/>
        <v>0</v>
      </c>
    </row>
    <row r="11" spans="1:4" x14ac:dyDescent="0.2">
      <c r="A11" t="s">
        <v>55</v>
      </c>
      <c r="B11">
        <f>IF(D10=2,0,IF('Excelkalkulator rXone+'!$H$17&lt;4096,1,0))</f>
        <v>1</v>
      </c>
      <c r="C11">
        <f>IF(D10=2,0,IF('Excelkalkulator rXone+'!$I$17&lt;6480,1,0))</f>
        <v>1</v>
      </c>
      <c r="D11">
        <f t="shared" si="1"/>
        <v>2</v>
      </c>
    </row>
    <row r="12" spans="1:4" x14ac:dyDescent="0.2">
      <c r="A12" t="s">
        <v>57</v>
      </c>
      <c r="B12">
        <f>IF(D11=2,0,IF('Excelkalkulator rXone+'!$H$17&lt;4096,1,0))</f>
        <v>0</v>
      </c>
      <c r="C12">
        <f>IF(D11=2,0,IF('Excelkalkulator rXone+'!$I$17&lt;8640,1,0))</f>
        <v>0</v>
      </c>
      <c r="D12">
        <f t="shared" si="1"/>
        <v>0</v>
      </c>
    </row>
    <row r="13" spans="1:4" x14ac:dyDescent="0.2">
      <c r="A13" t="s">
        <v>61</v>
      </c>
      <c r="B13">
        <f>IF(D12=2,0,IF('Excelkalkulator rXone+'!$H$17&lt;8192,1,0))</f>
        <v>1</v>
      </c>
      <c r="C13">
        <f>IF(D12=2,0,IF('Excelkalkulator rXone+'!$I$17&lt;4320,1,0))</f>
        <v>1</v>
      </c>
      <c r="D13">
        <f>SUM(B13:C13)</f>
        <v>2</v>
      </c>
    </row>
    <row r="14" spans="1:4" x14ac:dyDescent="0.2">
      <c r="A14" t="s">
        <v>62</v>
      </c>
      <c r="B14">
        <f>IF(D13=2,0,IF('Excelkalkulator rXone+'!$H$17&lt;8192,1,0))</f>
        <v>0</v>
      </c>
      <c r="C14">
        <f>IF(D13=2,0,IF('Excelkalkulator rXone+'!$I$17&lt;6480,1,0))</f>
        <v>0</v>
      </c>
      <c r="D14">
        <f t="shared" si="1"/>
        <v>0</v>
      </c>
    </row>
    <row r="15" spans="1:4" x14ac:dyDescent="0.2">
      <c r="A15" t="s">
        <v>63</v>
      </c>
      <c r="B15">
        <f>IF(D14=2,0,IF('Excelkalkulator rXone+'!$H$17&lt;8192,1,0))</f>
        <v>1</v>
      </c>
      <c r="C15">
        <f>IF(D14=2,0,IF('Excelkalkulator rXone+'!$I$17&lt;8640,1,0))</f>
        <v>1</v>
      </c>
      <c r="D15">
        <f t="shared" si="1"/>
        <v>2</v>
      </c>
    </row>
    <row r="16" spans="1:4" x14ac:dyDescent="0.2">
      <c r="A16" t="s">
        <v>64</v>
      </c>
      <c r="B16">
        <f>IF(D15=2,0,IF('Excelkalkulator rXone+'!$H$17&lt;12288,1,0))</f>
        <v>0</v>
      </c>
      <c r="C16">
        <f>IF(D15=2,0,IF('Excelkalkulator rXone+'!$I$17&lt;4320,1,0))</f>
        <v>0</v>
      </c>
      <c r="D16">
        <f t="shared" si="1"/>
        <v>0</v>
      </c>
    </row>
    <row r="17" spans="1:16" x14ac:dyDescent="0.2">
      <c r="A17" t="s">
        <v>65</v>
      </c>
      <c r="B17">
        <f>IF(D16=2,0,IF('Excelkalkulator rXone+'!$H$17&lt;12288,1,0))</f>
        <v>1</v>
      </c>
      <c r="C17">
        <f>IF(D16=2,0,IF('Excelkalkulator rXone+'!$I$17&lt;6480,1,0))</f>
        <v>1</v>
      </c>
      <c r="D17">
        <f t="shared" si="1"/>
        <v>2</v>
      </c>
    </row>
    <row r="18" spans="1:16" x14ac:dyDescent="0.2">
      <c r="A18" t="s">
        <v>66</v>
      </c>
      <c r="B18">
        <f>IF(D17=2,0,IF('Excelkalkulator rXone+'!$H$17&lt;12288,1,0))</f>
        <v>0</v>
      </c>
      <c r="C18">
        <f>IF(D17=2,0,IF('Excelkalkulator rXone+'!$I$17&lt;8640,1,0))</f>
        <v>0</v>
      </c>
      <c r="D18">
        <f t="shared" si="1"/>
        <v>0</v>
      </c>
    </row>
    <row r="19" spans="1:16" x14ac:dyDescent="0.2">
      <c r="A19" t="s">
        <v>68</v>
      </c>
      <c r="B19">
        <f>IF(D18=2,0,IF('Excelkalkulator rXone+'!$H$17&lt;16384,1,0))</f>
        <v>1</v>
      </c>
      <c r="C19">
        <f>IF(D18=2,0,IF('Excelkalkulator rXone+'!$I$17&lt;4320,1,0))</f>
        <v>1</v>
      </c>
      <c r="D19">
        <f t="shared" si="1"/>
        <v>2</v>
      </c>
    </row>
    <row r="20" spans="1:16" ht="16" customHeight="1" x14ac:dyDescent="0.2">
      <c r="A20" t="s">
        <v>69</v>
      </c>
      <c r="B20">
        <f>IF(D19=2,0,IF('Excelkalkulator rXone+'!$H$17&lt;16384,1,0))</f>
        <v>0</v>
      </c>
      <c r="C20">
        <f>IF(D19=2,0,IF('Excelkalkulator rXone+'!$I$17&lt;6480,1,0))</f>
        <v>0</v>
      </c>
      <c r="D20">
        <f t="shared" si="1"/>
        <v>0</v>
      </c>
    </row>
    <row r="21" spans="1:16" x14ac:dyDescent="0.2">
      <c r="A21" t="s">
        <v>70</v>
      </c>
      <c r="B21">
        <f>IF(D20=2,0,IF('Excelkalkulator rXone+'!$H$17&lt;16384,1,0))</f>
        <v>1</v>
      </c>
      <c r="C21">
        <f>IF(D20=2,0,IF('Excelkalkulator rXone+'!$I$17&lt;8640,1,0))</f>
        <v>1</v>
      </c>
      <c r="D21">
        <f t="shared" si="1"/>
        <v>2</v>
      </c>
    </row>
    <row r="23" spans="1:16" x14ac:dyDescent="0.2">
      <c r="A23" t="s">
        <v>71</v>
      </c>
      <c r="G23" t="s">
        <v>72</v>
      </c>
    </row>
    <row r="24" spans="1:16" x14ac:dyDescent="0.2">
      <c r="A24" s="80" t="str">
        <f>IF(D4=2,"S4",IF(D5=2,"S8",IF(D6=2,"1x1 SX40",IF(D7=2,"2x1 SX40",IF(D8=2,"3x1 SX40",IF(D9=2,"4x1 SX40",IF(D10=2,"1x2 SX40",IF(D11=2,"1x3 SX40",IF(D12=2,"1x4 SX40",IF(D13=2,"2x2 SX40",IF(D14=2,"2x3 SX40",IF(D15=2,"2x4 SX40",IF(D16=2,"3x2 SX40",IF(D17=2,"3x3 SX40",IF(D18=2,"3x4 SX40",IF(D19=2,"4x2 SX40",IF(D20=2,"4x3 SX40",IF(D21=2,"4x4 SX40","Fehler"))))))))))))))))))</f>
        <v>S8</v>
      </c>
      <c r="B24" s="80"/>
      <c r="C24" s="80"/>
      <c r="D24" s="80"/>
      <c r="G24" s="81" t="str">
        <f>IF('Excelkalkulator rXone+'!H14&lt;9,"ohne",
IF('Excelkalkulator rXone+'!H14&lt;11,"1 x XD10",
IF('Excelkalkulator rXone+'!H14&lt;21,"2 x XD10",
IF('Excelkalkulator rXone+'!H14&lt;31,"3 x XD10",
IF('Excelkalkulator rXone+'!H14&lt;41,"4 x XD10",
IF('Excelkalkulator rXone+'!H14&lt;51,"5 x XD10",
IF('Excelkalkulator rXone+'!H14&lt;61,"6 x XD10",
IF('Excelkalkulator rXone+'!H14&lt;71,"7 x XD10",
IF('Excelkalkulator rXone+'!H14&lt;81,"8 x XD10",
IF('Excelkalkulator rXone+'!H14&lt;91,"9 x XD10",
IF('Excelkalkulator rXone+'!H14&lt;101,"10 x XD10",
IF('Excelkalkulator rXone+'!H14&lt;111,"11 x XD10",
IF('Excelkalkulator rXone+'!H14&lt;121,"12 x XD10",
IF('Excelkalkulator rXone+'!H14&lt;131,"13 x XD10",
IF('Excelkalkulator rXone+'!H14&lt;141,"14 x XD10",
IF('Excelkalkulator rXone+'!H14&lt;151,"15 x XD10",
IF('Excelkalkulator rXone+'!H14&lt;161,"16 x XD10","falsch")))))))))))))))))</f>
        <v>ohne</v>
      </c>
      <c r="H24" s="80"/>
      <c r="I24" s="80"/>
      <c r="J24" s="80"/>
      <c r="K24" s="80"/>
    </row>
    <row r="25" spans="1:16" ht="16" customHeight="1" x14ac:dyDescent="0.2">
      <c r="A25" s="80" t="str">
        <f>IF(D4=2,"S4",IF(D5=2,"S8",IF(D6=2,"1 x SX40",IF(D7=2,"2 x SX40",IF(D8=2,"3 x SX40",IF(D9=2,"4 x SX40",IF(D10=2,"2 x SX40",IF(D11=2,"3 x SX40",IF(D12=2,"4 x SX40",IF(D13=2,"4 x SX40",IF(D14=2,"6 x SX40",IF(D15=2,"8 x SX40",IF(D16=2,"6 x SX40",IF(D17=2,"9 x SX40",IF(D18=2,"12 x SX40",IF(D19=2,"8 x SX40",IF(D20=2,"12 x  SX40",IF(D21=2,"16 x SX40","Fehler"))))))))))))))))))</f>
        <v>S8</v>
      </c>
      <c r="B25" s="80"/>
      <c r="C25" s="80"/>
      <c r="D25" s="80"/>
      <c r="G25" s="80" t="str">
        <f>IF('Excelkalkulator rXone+'!H14&lt;9,"ohne",
IF('Excelkalkulator rXone+'!H14&lt;11,1,
IF('Excelkalkulator rXone+'!H14&lt;21,2,
IF('Excelkalkulator rXone+'!H14&lt;31,3,
IF('Excelkalkulator rXone+'!H14&lt;41,4,
IF('Excelkalkulator rXone+'!H14&lt;51,5,
IF('Excelkalkulator rXone+'!H14&lt;61,6,
IF('Excelkalkulator rXone+'!H14&lt;71,7,
IF('Excelkalkulator rXone+'!H14&lt;81,8,
IF('Excelkalkulator rXone+'!H14&lt;91,9,
IF('Excelkalkulator rXone+'!H14&lt;101,10,
IF('Excelkalkulator rXone+'!H14&lt;111,11,
IF('Excelkalkulator rXone+'!H14&lt;121,12,
IF('Excelkalkulator rXone+'!H14&lt;131,13,
IF('Excelkalkulator rXone+'!H14&lt;141,14,
IF('Excelkalkulator rXone+'!H14&lt;151,15,
IF('Excelkalkulator rXone+'!H14&lt;161,16,"falsch")))))))))))))))))</f>
        <v>ohne</v>
      </c>
      <c r="H25" s="80"/>
      <c r="I25" s="80"/>
      <c r="J25" s="80"/>
      <c r="K25" s="80"/>
    </row>
    <row r="26" spans="1:16" x14ac:dyDescent="0.2">
      <c r="B26" t="str">
        <f>IF(A25="S8","ohne",IF(A25="S4","ohne",IF(A25="1 x SX40",1,IF(A25="2 x SX40",2,IF(A25="3 x SX40",3,IF(A25="4 x SX40",4,IF(A25="5 x SX40",5,IF(A25="6 x SX40",6,IF(A25="7 x SX40",7,IF(A25="8 x SX40",8,IF(A25="9 x SX40",9,IF(A25="10 x SX40",10,IF(A25="11 x SX40",11,IF(A25="12 x SX40",12,IF(A25="16 x SX40",16,"nichterkannt")))))))))))))))</f>
        <v>ohne</v>
      </c>
      <c r="I26" t="str">
        <f>IF(G25="ohne",B26,IF(G25&lt;B26,B26,IF(G25=B26,G25,IF(G25&gt;B26,G25,"ohne"))))</f>
        <v>ohne</v>
      </c>
    </row>
    <row r="27" spans="1:16" ht="16" customHeight="1" x14ac:dyDescent="0.2">
      <c r="K27" s="59"/>
      <c r="L27" s="59"/>
      <c r="M27" s="59"/>
      <c r="N27" s="59"/>
      <c r="O27" s="59"/>
      <c r="P27" s="59"/>
    </row>
    <row r="28" spans="1:16" x14ac:dyDescent="0.2">
      <c r="A28" t="s">
        <v>60</v>
      </c>
      <c r="C28">
        <v>2160</v>
      </c>
      <c r="D28">
        <v>2</v>
      </c>
      <c r="E28">
        <f>C28*D28</f>
        <v>4320</v>
      </c>
      <c r="K28" s="59"/>
      <c r="L28" s="59"/>
      <c r="M28" s="59"/>
      <c r="N28" s="59"/>
      <c r="O28" s="59"/>
      <c r="P28" s="59"/>
    </row>
    <row r="29" spans="1:16" x14ac:dyDescent="0.2">
      <c r="C29">
        <v>2160</v>
      </c>
      <c r="D29">
        <v>3</v>
      </c>
      <c r="E29">
        <f t="shared" ref="E29:E30" si="2">C29*D29</f>
        <v>6480</v>
      </c>
      <c r="K29" s="59"/>
      <c r="L29" s="59"/>
      <c r="M29" s="59"/>
      <c r="N29" s="59"/>
      <c r="O29" s="59"/>
      <c r="P29" s="59"/>
    </row>
    <row r="30" spans="1:16" x14ac:dyDescent="0.2">
      <c r="C30">
        <v>2160</v>
      </c>
      <c r="D30">
        <v>4</v>
      </c>
      <c r="E30">
        <f t="shared" si="2"/>
        <v>8640</v>
      </c>
      <c r="K30" s="59"/>
      <c r="L30" s="59"/>
      <c r="M30" s="59"/>
      <c r="N30" s="59"/>
      <c r="O30" s="59"/>
      <c r="P30" s="59"/>
    </row>
    <row r="31" spans="1:16" x14ac:dyDescent="0.2">
      <c r="C31" s="58">
        <v>4096</v>
      </c>
      <c r="D31" s="58">
        <v>1</v>
      </c>
      <c r="E31" s="58">
        <f>D31*C31</f>
        <v>4096</v>
      </c>
      <c r="K31" s="59"/>
      <c r="L31" s="59"/>
      <c r="M31" s="59"/>
      <c r="N31" s="59"/>
      <c r="O31" s="59"/>
      <c r="P31" s="59"/>
    </row>
    <row r="32" spans="1:16" x14ac:dyDescent="0.2">
      <c r="C32" s="58">
        <v>4096</v>
      </c>
      <c r="D32" s="58">
        <v>2</v>
      </c>
      <c r="E32" s="58">
        <f t="shared" ref="E32:E34" si="3">D32*C32</f>
        <v>8192</v>
      </c>
      <c r="K32" s="59"/>
      <c r="L32" s="59"/>
      <c r="M32" s="59"/>
      <c r="N32" s="59"/>
      <c r="O32" s="59"/>
    </row>
    <row r="33" spans="3:15" x14ac:dyDescent="0.2">
      <c r="C33" s="58">
        <v>4096</v>
      </c>
      <c r="D33" s="58">
        <v>3</v>
      </c>
      <c r="E33" s="58">
        <f t="shared" si="3"/>
        <v>12288</v>
      </c>
      <c r="L33" s="59"/>
      <c r="M33" s="59"/>
      <c r="N33" s="59"/>
      <c r="O33" s="59"/>
    </row>
    <row r="34" spans="3:15" x14ac:dyDescent="0.2">
      <c r="C34" s="58">
        <v>4096</v>
      </c>
      <c r="D34" s="58">
        <v>4</v>
      </c>
      <c r="E34" s="58">
        <f t="shared" si="3"/>
        <v>16384</v>
      </c>
      <c r="L34" s="59"/>
      <c r="M34" s="59"/>
      <c r="N34" s="59"/>
      <c r="O34" s="59"/>
    </row>
    <row r="35" spans="3:15" x14ac:dyDescent="0.2">
      <c r="L35" s="59"/>
      <c r="M35" s="59"/>
      <c r="N35" s="59"/>
      <c r="O35" s="59"/>
    </row>
  </sheetData>
  <sheetProtection algorithmName="SHA-512" hashValue="XxkG4Ow1WrQLuidBNQ9U/t4TTHKWoZMLe4CGII8gPmFPPKXdd6DOfCoMVJtOj2sZL58fLnIonX2LSUc1S+OXMA==" saltValue="8BM+I+z8bkzYirMyeXGdkw==" spinCount="100000" sheet="1" objects="1" scenarios="1" selectLockedCells="1" selectUnlockedCells="1"/>
  <mergeCells count="4">
    <mergeCell ref="G25:K25"/>
    <mergeCell ref="A24:D24"/>
    <mergeCell ref="G24:K24"/>
    <mergeCell ref="A25:D25"/>
  </mergeCells>
  <phoneticPr fontId="7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Excelkalkulator rXone+</vt:lpstr>
      <vt:lpstr>Tabelle1</vt:lpstr>
      <vt:lpstr>LSU_496_Modulhalter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Hoi Ching Lam</cp:lastModifiedBy>
  <dcterms:created xsi:type="dcterms:W3CDTF">2024-01-15T09:15:30Z</dcterms:created>
  <dcterms:modified xsi:type="dcterms:W3CDTF">2025-07-28T12:43:11Z</dcterms:modified>
</cp:coreProperties>
</file>