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home/LIG Kalkulator/250109_Excelkalkulatoren_MM/"/>
    </mc:Choice>
  </mc:AlternateContent>
  <xr:revisionPtr revIDLastSave="0" documentId="8_{85C515CE-CA32-A944-A285-BE75B17B6487}" xr6:coauthVersionLast="47" xr6:coauthVersionMax="47" xr10:uidLastSave="{00000000-0000-0000-0000-000000000000}"/>
  <bookViews>
    <workbookView xWindow="-38400" yWindow="-320" windowWidth="38400" windowHeight="21100" xr2:uid="{7F3ED011-F44F-E14C-9972-47F5B3ED8683}"/>
  </bookViews>
  <sheets>
    <sheet name="Excelkalkulator rX3ioBF" sheetId="1" r:id="rId1"/>
  </sheets>
  <definedNames>
    <definedName name="LSU_496_Modulhalter">'Excelkalkulator rX3ioBF'!$A$20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H12" i="1"/>
  <c r="B13" i="1"/>
  <c r="H13" i="1"/>
  <c r="E12" i="1"/>
  <c r="H11" i="1"/>
  <c r="E11" i="1"/>
  <c r="K19" i="1"/>
  <c r="L19" i="1"/>
  <c r="B23" i="1"/>
  <c r="K11" i="1"/>
  <c r="K12" i="1"/>
  <c r="K13" i="1"/>
  <c r="K14" i="1"/>
  <c r="E33" i="1"/>
  <c r="B24" i="1"/>
  <c r="E30" i="1"/>
  <c r="E13" i="1"/>
  <c r="E14" i="1"/>
  <c r="E16" i="1"/>
  <c r="E17" i="1"/>
  <c r="E18" i="1"/>
  <c r="E34" i="1"/>
  <c r="E15" i="1"/>
  <c r="E36" i="1"/>
  <c r="E37" i="1"/>
  <c r="E22" i="1"/>
  <c r="E24" i="1"/>
  <c r="E25" i="1"/>
  <c r="E26" i="1"/>
  <c r="E27" i="1"/>
  <c r="E35" i="1"/>
  <c r="E38" i="1"/>
  <c r="E29" i="1"/>
  <c r="L17" i="1"/>
  <c r="K17" i="1"/>
  <c r="H16" i="1"/>
  <c r="H17" i="1"/>
  <c r="H26" i="1"/>
  <c r="B14" i="1"/>
  <c r="B17" i="1"/>
  <c r="B20" i="1"/>
  <c r="B19" i="1"/>
  <c r="B11" i="1"/>
  <c r="B21" i="1"/>
  <c r="B18" i="1"/>
  <c r="B28" i="1"/>
  <c r="H21" i="1"/>
  <c r="H22" i="1"/>
  <c r="L18" i="1"/>
  <c r="K18" i="1"/>
  <c r="K20" i="1"/>
  <c r="J24" i="1"/>
  <c r="K21" i="1"/>
  <c r="B16" i="1"/>
  <c r="B15" i="1"/>
  <c r="B30" i="1"/>
  <c r="B27" i="1"/>
  <c r="H25" i="1"/>
  <c r="H27" i="1"/>
  <c r="B29" i="1"/>
  <c r="B31" i="1"/>
</calcChain>
</file>

<file path=xl/sharedStrings.xml><?xml version="1.0" encoding="utf-8"?>
<sst xmlns="http://schemas.openxmlformats.org/spreadsheetml/2006/main" count="75" uniqueCount="72">
  <si>
    <t xml:space="preserve">Modul </t>
  </si>
  <si>
    <t>Breite in Metern</t>
  </si>
  <si>
    <t>Höhe in Metern</t>
  </si>
  <si>
    <t xml:space="preserve">Allgemein Infos </t>
  </si>
  <si>
    <t xml:space="preserve">Auflösung der Wand </t>
  </si>
  <si>
    <t xml:space="preserve">Abmesungen in Metern </t>
  </si>
  <si>
    <t>Quadratmeter</t>
  </si>
  <si>
    <t xml:space="preserve">Ratio </t>
  </si>
  <si>
    <t xml:space="preserve">Controller </t>
  </si>
  <si>
    <t xml:space="preserve">LEDitgo LED-Stacking Vario - BR Stoßverbinder-Nutenstein </t>
  </si>
  <si>
    <t>LEDitgo Litetruss LSU-H32L Zwei-Punkt-Leiter-Traverse schwarz 1,00m</t>
  </si>
  <si>
    <t xml:space="preserve">LEDitgo Litetruss LSU-H32L Zwei-Punkt-Leiter-Traverse schwarz 0,75m </t>
  </si>
  <si>
    <t>LEDitgo Litetruss LSU-H32L Zwei-Punkt-Leiter-Traverse schwarz 0,50m</t>
  </si>
  <si>
    <t xml:space="preserve">Stacking Gewicht in kg </t>
  </si>
  <si>
    <t>Schäkel WLL 2,00t qeschw. 1/2'' HA2</t>
  </si>
  <si>
    <t>YALE RSE SRS-02000 S T5 Lastschlaufe/Rundschlinge 2,0t WLL 1,50m</t>
  </si>
  <si>
    <t xml:space="preserve">Gewicht  LED-Module mit Kabel in kg </t>
  </si>
  <si>
    <t>Alternativ zum Stacking: geflogene Variante mit Hanging Brackets</t>
  </si>
  <si>
    <t>Wandgröße</t>
  </si>
  <si>
    <t>LEDitgo LSU-CONNB-L1000 Verbindungsstrebe 2x500</t>
  </si>
  <si>
    <t xml:space="preserve">LEDitgo Videowall Germany GmbH
Schwarzenberger Str. 7					
D-68309 Mannheim					</t>
  </si>
  <si>
    <t>Ballast pro Ground-Stack-Base in kg (γF = 1,0)</t>
  </si>
  <si>
    <t>LEDitgo Litetruss LSU-H32L Ground-Stack-Base schwarz</t>
  </si>
  <si>
    <t xml:space="preserve">Abmesungen in Modulen </t>
  </si>
  <si>
    <t>Ballast für Ground-Stack-Base in kg (γF = 1,0)</t>
  </si>
  <si>
    <t>Ballast für Ground-Stack-Base in kg (γF = 1,5)</t>
  </si>
  <si>
    <t>Ballast pro Ground-Stack-Base in kg (γF = 1,5)</t>
  </si>
  <si>
    <t>Stromkabel Schuko auf Neutrik powerCON TRUE1 5m</t>
  </si>
  <si>
    <t>Gewicht Hanging Bracket inkl. Anschlagmaterial in kg</t>
  </si>
  <si>
    <t xml:space="preserve">Kabel </t>
  </si>
  <si>
    <t xml:space="preserve">Gewicht  LED-Module inkl. Kabel in kg </t>
  </si>
  <si>
    <t>Alle Angaben ohne Gewähr!</t>
  </si>
  <si>
    <t>Transportgewicht mit Ballast yF = 1,0 (zzgl. Verpackung des Stackings, inkl. Flightcase der Module)</t>
  </si>
  <si>
    <t>LEDitgo LSU-CONNB-L1500 Verbindungsstrebe 3x500</t>
  </si>
  <si>
    <t>LEDitgo LSU-CONNB-L500 Verbindungsstrebe 1x500</t>
  </si>
  <si>
    <t>Transportgewicht (zzgl. Hanging Bracket, inkl. Flightcase der Module)</t>
  </si>
  <si>
    <t>Tel.: +49 (0) 621 95040400
info@leditgo.de
www.leditgo.de</t>
  </si>
  <si>
    <t>LEDitgo LSU-ADAP-rX Modulhalter</t>
  </si>
  <si>
    <t>LEDitgo rX-Serie - Hanging Bracket - 1er - single</t>
  </si>
  <si>
    <t>LEDitgo rX-Serie - Hanging Bracket - 3er - triple</t>
  </si>
  <si>
    <t>LEDitgo rX-Serie - Hanging Bracket - 2er - double</t>
  </si>
  <si>
    <t>rX3ioBF</t>
  </si>
  <si>
    <t>Anzahl der LEDitgo rX3ioBF - 3,9mm LED-Modul 500x500mm indoor/outdoor</t>
  </si>
  <si>
    <t>Anzahl der LEDitgo rX3ioBF - Flightcase für 8 x LED-Modul 500x500mmm</t>
  </si>
  <si>
    <t>Stromkabel Neutrik powerCON TRUE1 auf Neutrik powerCON TRUE1 1,0m</t>
  </si>
  <si>
    <t>Cat Neutrik auf Cat Neutrik Kabel 1,0m</t>
  </si>
  <si>
    <t>Cat Neutrik auf Cat-RJ45-Kabel 20m (Controller - Modul)</t>
  </si>
  <si>
    <t>LEDitgo LED-Stacking Easyframe. 2er Base 2x500 rX-Serie</t>
  </si>
  <si>
    <t>LEDitgo LED-Stacking Easyframe. 3er Base 3x500 rX-Serie</t>
  </si>
  <si>
    <t>LEDitgo LED-Stacking Easyframe. Ski with foot</t>
  </si>
  <si>
    <t>LEDitgo LED-Stacking Easyframe. Ski Extension lang 650mm</t>
  </si>
  <si>
    <t>LEDitgo LED-Stacking Easyframe. Diagonale lang 4H500</t>
  </si>
  <si>
    <t>LEDitgo LED-Stacking Easyframe. Stacker 2H500 ohne Modulhalter</t>
  </si>
  <si>
    <t>LEDitgo LED-Stacking Easyframe. Modulhalter rX-Serie</t>
  </si>
  <si>
    <t>Ballast pro Ski Extension in kg bei horizontaler Ersatzlast ohne Anpralllast</t>
  </si>
  <si>
    <t>Ballast für Ski Extension in kg</t>
  </si>
  <si>
    <t>LSU-Stacking</t>
  </si>
  <si>
    <t>LED-Stacking für geraden Bau</t>
  </si>
  <si>
    <t>LED-Stacking curved</t>
  </si>
  <si>
    <t>ersetzt 2er Base 2x500 und/oder 3er Base 3x500:</t>
  </si>
  <si>
    <t>LEDitgo LED-Stacking Easyframe. 1er Base 1x500 curved rX-Serie</t>
  </si>
  <si>
    <t>Wird zusätzlichen für den konkaven/konvexen Bau auf LED-Stacking benötigt:</t>
  </si>
  <si>
    <t>LEDitgo LED-Stacking Easyframe. Single foot curved bei Bau konkav/konvex</t>
  </si>
  <si>
    <t>LEDitgo LED-Stacking Easyframe. Verbindungsplatte</t>
  </si>
  <si>
    <t>LEDitgo LED-Stacking Easyframe. Verbindungsprofil</t>
  </si>
  <si>
    <t xml:space="preserve">zusätzliches/reduziertes Stacking Gewicht in kg </t>
  </si>
  <si>
    <t>Anzahl der LEDitgo rXone - 1,9mm LED-Modul 500x500mm URT</t>
  </si>
  <si>
    <t>Anzahl der LEDitgo rXone - Flightcase für 8 x LED-Modul 500x500mm</t>
  </si>
  <si>
    <t>Stacking Gewicht in kg für geraden Bau</t>
  </si>
  <si>
    <t>zusätzliches/reduziertes Stacking Gewicht für gecurvten Bau</t>
  </si>
  <si>
    <r>
      <t xml:space="preserve">Transportgewicht inkl. Stacking für </t>
    </r>
    <r>
      <rPr>
        <b/>
        <sz val="12"/>
        <color theme="1"/>
        <rFont val="Tahoma"/>
        <family val="2"/>
      </rPr>
      <t>geraden Bau</t>
    </r>
    <r>
      <rPr>
        <sz val="12"/>
        <color theme="1"/>
        <rFont val="Tahoma"/>
        <family val="2"/>
      </rPr>
      <t xml:space="preserve"> mit Ballast yF = 1,0 (zzgl. Verpackung des Stackings, inkl. Flightcase der Module)</t>
    </r>
  </si>
  <si>
    <r>
      <t xml:space="preserve">Transportgewicht inkl. Stacking für </t>
    </r>
    <r>
      <rPr>
        <b/>
        <sz val="12"/>
        <color theme="1"/>
        <rFont val="Tahoma"/>
        <family val="2"/>
      </rPr>
      <t xml:space="preserve">gecurvten Bau </t>
    </r>
    <r>
      <rPr>
        <sz val="12"/>
        <color theme="1"/>
        <rFont val="Tahoma"/>
        <family val="2"/>
      </rPr>
      <t>mit Ballast yF = 1,0 (zzgl. Verpackung des Stackings, inkl. Flightcase der Module)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</si>
</sst>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000000"/>
      <name val="Tahoma"/>
      <family val="2"/>
    </font>
    <font>
      <sz val="12"/>
      <color rgb="FF00B050"/>
      <name val="Tahoma"/>
      <family val="2"/>
    </font>
    <font>
      <b/>
      <sz val="12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2" fillId="0" borderId="0" xfId="0" applyFont="1"/>
    <xf numFmtId="0" fontId="2" fillId="2" borderId="2" xfId="0" applyFont="1" applyFill="1" applyBorder="1"/>
    <xf numFmtId="0" fontId="3" fillId="2" borderId="3" xfId="0" quotePrefix="1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4" fillId="2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/>
    <xf numFmtId="1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/>
    <xf numFmtId="2" fontId="4" fillId="2" borderId="0" xfId="0" applyNumberFormat="1" applyFont="1" applyFill="1"/>
    <xf numFmtId="0" fontId="2" fillId="4" borderId="6" xfId="0" applyFont="1" applyFill="1" applyBorder="1"/>
    <xf numFmtId="0" fontId="2" fillId="4" borderId="7" xfId="0" applyFont="1" applyFill="1" applyBorder="1"/>
    <xf numFmtId="0" fontId="2" fillId="6" borderId="12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/>
    </xf>
    <xf numFmtId="43" fontId="2" fillId="6" borderId="12" xfId="1" applyFont="1" applyFill="1" applyBorder="1"/>
    <xf numFmtId="0" fontId="2" fillId="3" borderId="2" xfId="0" applyFont="1" applyFill="1" applyBorder="1"/>
    <xf numFmtId="1" fontId="2" fillId="3" borderId="3" xfId="0" applyNumberFormat="1" applyFont="1" applyFill="1" applyBorder="1"/>
    <xf numFmtId="0" fontId="2" fillId="3" borderId="4" xfId="0" applyFont="1" applyFill="1" applyBorder="1"/>
    <xf numFmtId="1" fontId="2" fillId="3" borderId="5" xfId="0" applyNumberFormat="1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3" borderId="6" xfId="0" applyFont="1" applyFill="1" applyBorder="1"/>
    <xf numFmtId="2" fontId="2" fillId="3" borderId="7" xfId="0" applyNumberFormat="1" applyFont="1" applyFill="1" applyBorder="1"/>
    <xf numFmtId="1" fontId="2" fillId="4" borderId="5" xfId="0" applyNumberFormat="1" applyFont="1" applyFill="1" applyBorder="1"/>
    <xf numFmtId="2" fontId="2" fillId="4" borderId="5" xfId="0" applyNumberFormat="1" applyFont="1" applyFill="1" applyBorder="1"/>
    <xf numFmtId="164" fontId="2" fillId="4" borderId="7" xfId="0" applyNumberFormat="1" applyFont="1" applyFill="1" applyBorder="1"/>
    <xf numFmtId="43" fontId="2" fillId="6" borderId="5" xfId="1" applyFont="1" applyFill="1" applyBorder="1"/>
    <xf numFmtId="0" fontId="2" fillId="4" borderId="10" xfId="0" applyFont="1" applyFill="1" applyBorder="1"/>
    <xf numFmtId="164" fontId="2" fillId="4" borderId="11" xfId="0" applyNumberFormat="1" applyFont="1" applyFill="1" applyBorder="1"/>
    <xf numFmtId="0" fontId="2" fillId="2" borderId="0" xfId="0" applyFont="1" applyFill="1" applyAlignment="1">
      <alignment wrapText="1"/>
    </xf>
    <xf numFmtId="1" fontId="2" fillId="3" borderId="7" xfId="0" applyNumberFormat="1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6" borderId="5" xfId="0" applyFont="1" applyFill="1" applyBorder="1"/>
    <xf numFmtId="0" fontId="2" fillId="3" borderId="18" xfId="0" applyFont="1" applyFill="1" applyBorder="1"/>
    <xf numFmtId="0" fontId="2" fillId="3" borderId="19" xfId="0" applyFont="1" applyFill="1" applyBorder="1"/>
    <xf numFmtId="0" fontId="2" fillId="5" borderId="4" xfId="0" applyFont="1" applyFill="1" applyBorder="1"/>
    <xf numFmtId="1" fontId="2" fillId="5" borderId="5" xfId="0" applyNumberFormat="1" applyFont="1" applyFill="1" applyBorder="1"/>
    <xf numFmtId="0" fontId="5" fillId="6" borderId="8" xfId="0" applyFont="1" applyFill="1" applyBorder="1" applyAlignment="1">
      <alignment horizontal="center"/>
    </xf>
    <xf numFmtId="0" fontId="5" fillId="6" borderId="15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2" fillId="5" borderId="2" xfId="0" applyFont="1" applyFill="1" applyBorder="1"/>
    <xf numFmtId="0" fontId="2" fillId="5" borderId="3" xfId="0" applyFont="1" applyFill="1" applyBorder="1"/>
    <xf numFmtId="0" fontId="5" fillId="6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1" fontId="2" fillId="6" borderId="5" xfId="0" applyNumberFormat="1" applyFont="1" applyFill="1" applyBorder="1"/>
    <xf numFmtId="0" fontId="2" fillId="6" borderId="4" xfId="0" applyFont="1" applyFill="1" applyBorder="1" applyAlignment="1">
      <alignment horizontal="left"/>
    </xf>
    <xf numFmtId="0" fontId="2" fillId="6" borderId="14" xfId="0" applyFont="1" applyFill="1" applyBorder="1" applyAlignment="1">
      <alignment horizontal="left"/>
    </xf>
    <xf numFmtId="1" fontId="2" fillId="6" borderId="26" xfId="0" applyNumberFormat="1" applyFont="1" applyFill="1" applyBorder="1"/>
    <xf numFmtId="0" fontId="2" fillId="6" borderId="10" xfId="0" applyFont="1" applyFill="1" applyBorder="1" applyAlignment="1">
      <alignment horizontal="left"/>
    </xf>
    <xf numFmtId="0" fontId="2" fillId="5" borderId="6" xfId="0" applyFont="1" applyFill="1" applyBorder="1"/>
    <xf numFmtId="1" fontId="2" fillId="5" borderId="7" xfId="0" applyNumberFormat="1" applyFont="1" applyFill="1" applyBorder="1"/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2" fillId="3" borderId="7" xfId="0" applyFont="1" applyFill="1" applyBorder="1"/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5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43" fontId="2" fillId="2" borderId="5" xfId="1" applyFont="1" applyFill="1" applyBorder="1" applyProtection="1">
      <protection locked="0" hidden="1"/>
    </xf>
    <xf numFmtId="43" fontId="2" fillId="2" borderId="7" xfId="1" applyFont="1" applyFill="1" applyBorder="1" applyProtection="1">
      <protection locked="0" hidden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921A9-E0C0-3242-9496-5E03B0B08E8E}">
  <sheetPr>
    <pageSetUpPr fitToPage="1"/>
  </sheetPr>
  <dimension ref="A1:CT253"/>
  <sheetViews>
    <sheetView tabSelected="1" view="pageLayout" zoomScaleNormal="100" workbookViewId="0">
      <selection activeCell="B4" sqref="B4"/>
    </sheetView>
  </sheetViews>
  <sheetFormatPr baseColWidth="10" defaultRowHeight="15" x14ac:dyDescent="0.15"/>
  <cols>
    <col min="1" max="1" width="91.6640625" style="2" customWidth="1"/>
    <col min="2" max="2" width="24.83203125" style="2" customWidth="1"/>
    <col min="3" max="3" width="10.83203125" style="2"/>
    <col min="4" max="4" width="84" style="2" customWidth="1"/>
    <col min="5" max="6" width="10.83203125" style="2"/>
    <col min="7" max="7" width="70" style="2" customWidth="1"/>
    <col min="8" max="8" width="14" style="2" customWidth="1"/>
    <col min="9" max="9" width="10.83203125" style="2"/>
    <col min="10" max="10" width="72" style="2" customWidth="1"/>
    <col min="11" max="16384" width="10.83203125" style="2"/>
  </cols>
  <sheetData>
    <row r="1" spans="1:98" ht="16" thickBo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</row>
    <row r="2" spans="1:98" ht="16" thickBot="1" x14ac:dyDescent="0.2">
      <c r="A2" s="66" t="s">
        <v>18</v>
      </c>
      <c r="B2" s="67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</row>
    <row r="3" spans="1:98" x14ac:dyDescent="0.15">
      <c r="A3" s="3" t="s">
        <v>0</v>
      </c>
      <c r="B3" s="4" t="s">
        <v>41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x14ac:dyDescent="0.15">
      <c r="A4" s="5" t="s">
        <v>1</v>
      </c>
      <c r="B4" s="80">
        <v>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</row>
    <row r="5" spans="1:98" ht="16" thickBot="1" x14ac:dyDescent="0.2">
      <c r="A5" s="6" t="s">
        <v>2</v>
      </c>
      <c r="B5" s="81">
        <v>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</row>
    <row r="6" spans="1:98" x14ac:dyDescent="0.15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</row>
    <row r="7" spans="1:98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pans="1:98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pans="1:98" ht="16" thickBot="1" x14ac:dyDescent="0.2">
      <c r="A9" s="1"/>
      <c r="B9" s="1"/>
      <c r="C9" s="7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pans="1:98" ht="14.25" customHeight="1" thickBot="1" x14ac:dyDescent="0.2">
      <c r="A10" s="68" t="s">
        <v>56</v>
      </c>
      <c r="B10" s="69"/>
      <c r="C10" s="7"/>
      <c r="D10" s="76" t="s">
        <v>57</v>
      </c>
      <c r="E10" s="77"/>
      <c r="F10" s="1"/>
      <c r="G10" s="17" t="s">
        <v>17</v>
      </c>
      <c r="H10" s="8"/>
      <c r="I10" s="1"/>
      <c r="J10" s="70" t="s">
        <v>29</v>
      </c>
      <c r="K10" s="7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pans="1:98" ht="14.25" customHeight="1" x14ac:dyDescent="0.15">
      <c r="A11" s="58" t="s">
        <v>34</v>
      </c>
      <c r="B11" s="59">
        <f>IF(B4&lt;0.5,1,0)</f>
        <v>0</v>
      </c>
      <c r="C11" s="7"/>
      <c r="D11" s="21" t="s">
        <v>47</v>
      </c>
      <c r="E11" s="22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F11" s="1"/>
      <c r="G11" s="9" t="s">
        <v>38</v>
      </c>
      <c r="H11" s="10">
        <f>IF(B4&lt;1,1,0)</f>
        <v>0</v>
      </c>
      <c r="I11" s="1"/>
      <c r="J11" s="46" t="s">
        <v>27</v>
      </c>
      <c r="K11" s="47">
        <f>ROUNDUP((B23)/10,0)</f>
        <v>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pans="1:98" ht="14.25" customHeight="1" x14ac:dyDescent="0.15">
      <c r="A12" s="35" t="s">
        <v>19</v>
      </c>
      <c r="B12" s="36">
        <f>IF(B4&lt;1,0,IF(B4=1.5,0,IF(B4&lt;2,1,IF(B4&lt;2.5,2,IF(B4&lt;3,1,IF(B4&lt;3.5,0,IF(B4&lt;4,2,IF(B4&lt;4.5,1,IF(B4&lt;5,0,IF(B4=5.5,1,IF(B4=6,0,IF(B4=6.5,2,IF(B4=7,1,IF(B4=7.5,0,IF(B4=8,2,IF(B4&lt;8.5,2,IF(B4&lt;9,1,IF(B4=9.5,2,IF(B4=10,1,0)))))))))))))))))))</f>
        <v>2</v>
      </c>
      <c r="C12" s="7"/>
      <c r="D12" s="21" t="s">
        <v>48</v>
      </c>
      <c r="E12" s="23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F12" s="1"/>
      <c r="G12" s="11" t="s">
        <v>40</v>
      </c>
      <c r="H12" s="12">
        <f>B12</f>
        <v>2</v>
      </c>
      <c r="I12" s="1"/>
      <c r="J12" s="41" t="s">
        <v>44</v>
      </c>
      <c r="K12" s="42">
        <f>(B23)</f>
        <v>60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14.25" customHeight="1" x14ac:dyDescent="0.15">
      <c r="A13" s="35" t="s">
        <v>33</v>
      </c>
      <c r="B13" s="36">
        <f>IF(B4&lt;1.5,0,IF(B4=1.5,1,IF(B4=2,0,IF(B4=2.5,1,IF(B4=3,2,IF(B4=3.5,1,IF(B4=4,2,IF(B4=4.5,3,IF(B4=5,2,IF(B4=5.5,3,IF(B4=6,4,IF(B4=6.5,3,IF(B4=7,4,IF(B4=7.5,5,IF(B4=8,4,IF(B4=8.5,5,IF(B4=9,6,IF(B4&lt;9,5,IF(B4=9.5,5,IF(B4=10,6,0))))))))))))))))))))</f>
        <v>2</v>
      </c>
      <c r="C13" s="13"/>
      <c r="D13" s="21" t="s">
        <v>49</v>
      </c>
      <c r="E13" s="23">
        <f>ROUNDUP(K19/2,0)</f>
        <v>5</v>
      </c>
      <c r="F13" s="1"/>
      <c r="G13" s="11" t="s">
        <v>39</v>
      </c>
      <c r="H13" s="12">
        <f>B13</f>
        <v>2</v>
      </c>
      <c r="I13" s="1"/>
      <c r="J13" s="41" t="s">
        <v>45</v>
      </c>
      <c r="K13" s="42">
        <f>(B23)</f>
        <v>60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98" ht="14.25" customHeight="1" thickBot="1" x14ac:dyDescent="0.2">
      <c r="A14" s="21" t="s">
        <v>22</v>
      </c>
      <c r="B14" s="23">
        <f>ROUNDUP((B4*2)/2,0)</f>
        <v>5</v>
      </c>
      <c r="C14" s="7"/>
      <c r="D14" s="21" t="s">
        <v>50</v>
      </c>
      <c r="E14" s="23">
        <f>E13</f>
        <v>5</v>
      </c>
      <c r="F14" s="1"/>
      <c r="G14" s="11"/>
      <c r="H14" s="12"/>
      <c r="I14" s="1"/>
      <c r="J14" s="56" t="s">
        <v>46</v>
      </c>
      <c r="K14" s="57">
        <f>ROUNDUP(B23/(500000/128/128),0)</f>
        <v>2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98" ht="14.25" customHeight="1" thickBot="1" x14ac:dyDescent="0.2">
      <c r="A15" s="21" t="s">
        <v>21</v>
      </c>
      <c r="B15" s="23">
        <f>IF(B5&lt;2,30,IF(B5=2,30,IF(B5=2.5,49,IF(B5=3,72,IF(B5=3.5,100,IF(B5=4,125,IF(B5=4.5,142,IF(B5=5,162,IF(B5=5.5,183,IF(B5=6,207,IF(B5&gt;6,"Separate Statik erfoderlich","Statik")))))))))))</f>
        <v>72</v>
      </c>
      <c r="C15" s="1"/>
      <c r="D15" s="21" t="s">
        <v>54</v>
      </c>
      <c r="E15" s="23">
        <f>IF(L19=2,10,IF(L19=3,20,IF(L19=4,40,IF(L19=5,60,IF(L19=6,80,IF(L19=7,110,IF(L19=8,140,IF(L19=9,160,IF(L19=10,180,IF(L19=11,200,IF(L19=12,230,IF(L19&gt;12,"Separate Statik erfoderlich","Statik"))))))))))))</f>
        <v>80</v>
      </c>
      <c r="F15" s="1"/>
      <c r="G15" s="11"/>
      <c r="H15" s="1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</row>
    <row r="16" spans="1:98" ht="14.25" customHeight="1" x14ac:dyDescent="0.15">
      <c r="A16" s="21" t="s">
        <v>26</v>
      </c>
      <c r="B16" s="23">
        <f>IF(B5&lt;2,50,IF(B5=2,50,IF(B5=2.5,79,IF(B5=3,114,IF(B5=3.5,155,IF(B5=4,193,IF(B5=4.5,220,IF(B5=5,249,IF(B5=5.5,282,IF(B5=6,318,IF(B5&gt;6,"Separate Statik erfoderlich","Statik")))))))))))</f>
        <v>114</v>
      </c>
      <c r="C16" s="1"/>
      <c r="D16" s="21" t="s">
        <v>51</v>
      </c>
      <c r="E16" s="23">
        <f>IF(L19=8,E14,IF(L19&gt;8,E14,0))</f>
        <v>0</v>
      </c>
      <c r="F16" s="1"/>
      <c r="G16" s="11" t="s">
        <v>14</v>
      </c>
      <c r="H16" s="12">
        <f>(H11*2)+(H12*2)+(H13*3)</f>
        <v>10</v>
      </c>
      <c r="I16" s="1"/>
      <c r="J16" s="48" t="s">
        <v>3</v>
      </c>
      <c r="K16" s="49"/>
      <c r="L16" s="50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</row>
    <row r="17" spans="1:98" ht="14.25" customHeight="1" thickBot="1" x14ac:dyDescent="0.2">
      <c r="A17" s="21" t="s">
        <v>12</v>
      </c>
      <c r="B17" s="22">
        <f>IF(B5&lt;1,0,IF(B5=1,0,IF(B5=2,0,IF(B5=2.5,1,IF(B5=3,0,IF(B5=3.5,1,IF(B5=4,0,IF(B5=4.5,1,IF(B5=5,0,IF(B5=6,0,IF(B5&lt;7,1,IF(B5=7.5,1,IF(B5=8.5,1,IF(B5=9.5,1,0)))))))))))))*B14)</f>
        <v>0</v>
      </c>
      <c r="C17" s="1"/>
      <c r="D17" s="21" t="s">
        <v>52</v>
      </c>
      <c r="E17" s="23">
        <f>ROUNDDOWN(L19/2*E13,0)</f>
        <v>15</v>
      </c>
      <c r="F17" s="1"/>
      <c r="G17" s="14" t="s">
        <v>15</v>
      </c>
      <c r="H17" s="15">
        <f>H16</f>
        <v>10</v>
      </c>
      <c r="I17" s="1"/>
      <c r="J17" s="52" t="s">
        <v>4</v>
      </c>
      <c r="K17" s="54">
        <f>IF(B4=0.5,1,IF(B4=1,2,IF(B4=1.5,3,IF(B4=2,4,IF(B4=2.5,5,IF(B4=3,6,IF(B4=3.5,7,IF(B4=4,8,IF(B4=4.5,9,IF(B4=5,10,IF(B4=5.5,11,IF(B4=6,12,IF(B4=6.5,13,IF(B4=7,14,IF(B4=7.5,15,IF(B4=8,16,IF(B4=8.5,17,IF(B4=9,18,IF(B4=9.5,19,IF(B4=10,20,0))))))))))))))))))))*128</f>
        <v>1280</v>
      </c>
      <c r="L17" s="51">
        <f>IF(B5=0.5,1,IF(B5=1,2,IF(B5=1.5,3,IF(B5=2,4,IF(B5=2.5,5,IF(B5=3,6,IF(B5=3.5,7,IF(B5=4,8,IF(B5=4.5,9,IF(B5=5,10,IF(B5=5.5,11,IF(B5=6,12,IF(B5=6.5,13,IF(B5=7,14,IF(B5=7.5,15,IF(B5=8,16,IF(B5=8.5,17,IF(B5=9,18,IF(B5=9.5,19,IF(B5=10,20,0))))))))))))))))))))*128</f>
        <v>768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</row>
    <row r="18" spans="1:98" ht="14.25" customHeight="1" thickBot="1" x14ac:dyDescent="0.2">
      <c r="A18" s="21" t="s">
        <v>11</v>
      </c>
      <c r="B18" s="40">
        <f>IF(B5=0.5,0,IF(B5=1,1,IF(B5=1.5,1,IF(B5=2,1,IF(B5=2.5,1,IF(B5=3,1,IF(B5=3.5,1,IF(B5=4,1,IF(B5=4.5,1,IF(B5=5,1,IF(B5=5.5,1,IF(B5=6,1,IF(B5=6.5,1,IF(B5=7,1,IF(B5=7.5,1,IF(B5=8,1,IF(B5=8.5,1,IF(B5=9,1,IF(B5=9.5,1,IF(B5=10,1,0))))))))))))))))))))*B14</f>
        <v>5</v>
      </c>
      <c r="C18" s="1"/>
      <c r="D18" s="25" t="s">
        <v>53</v>
      </c>
      <c r="E18" s="62">
        <f>E17*2</f>
        <v>30</v>
      </c>
      <c r="F18" s="1"/>
      <c r="G18" s="1"/>
      <c r="H18" s="1"/>
      <c r="I18" s="1"/>
      <c r="J18" s="55" t="s">
        <v>5</v>
      </c>
      <c r="K18" s="18">
        <f>B4</f>
        <v>5</v>
      </c>
      <c r="L18" s="30">
        <f>B5</f>
        <v>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</row>
    <row r="19" spans="1:98" ht="14.25" customHeight="1" thickBot="1" x14ac:dyDescent="0.2">
      <c r="A19" s="39" t="s">
        <v>10</v>
      </c>
      <c r="B19" s="23">
        <f>IF(B5&lt;2,0,IF(B5&lt;3,1,IF(B5=3,2,IF(B5=3.5,2,IF(B5=4,3,IF(B5=5,4,IF(B5=0.5,4,IF(B5=5.5,4,IF(B5&lt;6,3,IF(B5&lt;7,5,IF(B5=8,7,IF(B5=8.5,7,IF(B5=9,8,IF(B5=9.5,8,IF(B5=10,9,0)))))))))))))))*B14</f>
        <v>10</v>
      </c>
      <c r="C19" s="1"/>
      <c r="F19" s="1"/>
      <c r="G19" s="1"/>
      <c r="H19" s="1"/>
      <c r="I19" s="1"/>
      <c r="J19" s="52" t="s">
        <v>23</v>
      </c>
      <c r="K19" s="16">
        <f>IF(B4=0.5,0.5,IF(B4=1,1,IF(B4=1.5,1.5,IF(B4=2,2,IF(B4=2.5,2.5,IF(B4=3,3,IF(B4=3.5,3.5,IF(B4=4,4,IF(B4=4.5,4.5,IF(B4=5,5,IF(B4=5.5,5.5,IF(B4=6,6,IF(B4=6.5,6.5,IF(B4=7,7,IF(B4=7.5,7.5,IF(B4=8,8,IF(B4=8.5,8.5,IF(B4=9,9,IF(B4=9.5,9.5,IF(B4=10,10,0))))))))))))))))))))*2</f>
        <v>10</v>
      </c>
      <c r="L19" s="38">
        <f>IF(B5=0.5,0.5,IF(B5=1,1,IF(B5=1.5,1.5,IF(B5=2,2,IF(B5=2.5,2.5,IF(B5=3,3,IF(B5=3.5,3.5,IF(B5=4,4,IF(B5=4.5,4.5,IF(B5=5,5,IF(B5=5.5,5.5,IF(B5=6,6,IF(B5=6.5,6.5,IF(B5=7,7,IF(B5=7.5,7.5,IF(B5=8,8,IF(B5=8.5,8.5,IF(B5=9,9,IF(B5=9.5,9.5,IF(B5=10,10,0))))))))))))))))))))*2</f>
        <v>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</row>
    <row r="20" spans="1:98" ht="14.25" customHeight="1" thickBot="1" x14ac:dyDescent="0.2">
      <c r="A20" s="21" t="s">
        <v>37</v>
      </c>
      <c r="B20" s="22">
        <f>IF(B5=0.5,1,IF(B5=1,2,IF(B5=1.5,2,IF(B5=2,3,IF(B5=2.5,3,IF(B5=3,4,IF(B5=3.5,4,IF(B5=4,5,IF(B5=4.5,5,IF(B5=5,6,IF(B5=5.5,6,IF(B5=6,7,IF(B5=6.5,7,IF(B5=7,8,IF(B5=7.5,8,IF(B5=8,9,IF(B5=8.5,9,IF(B5=9,10,IF(B5=9.5,10,IF(B5=10,11,0))))))))))))))))))))*B14</f>
        <v>20</v>
      </c>
      <c r="C20" s="1"/>
      <c r="D20" s="60" t="s">
        <v>58</v>
      </c>
      <c r="E20" s="61"/>
      <c r="F20" s="1"/>
      <c r="G20" s="1"/>
      <c r="H20" s="1"/>
      <c r="I20" s="1"/>
      <c r="J20" s="52" t="s">
        <v>6</v>
      </c>
      <c r="K20" s="72">
        <f>L18*K18</f>
        <v>15</v>
      </c>
      <c r="L20" s="7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98" ht="14.25" customHeight="1" thickBot="1" x14ac:dyDescent="0.2">
      <c r="A21" s="25" t="s">
        <v>9</v>
      </c>
      <c r="B21" s="34">
        <f>B11+B12+B13</f>
        <v>4</v>
      </c>
      <c r="C21" s="1"/>
      <c r="D21" s="78" t="s">
        <v>59</v>
      </c>
      <c r="E21" s="79"/>
      <c r="F21" s="1"/>
      <c r="G21" s="9" t="s">
        <v>42</v>
      </c>
      <c r="H21" s="10">
        <f>B23</f>
        <v>60</v>
      </c>
      <c r="I21" s="1"/>
      <c r="J21" s="53" t="s">
        <v>7</v>
      </c>
      <c r="K21" s="74">
        <f>ROUND(L18/K18,2)</f>
        <v>0.6</v>
      </c>
      <c r="L21" s="75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98" ht="14.25" customHeight="1" thickBot="1" x14ac:dyDescent="0.2">
      <c r="C22" s="1"/>
      <c r="D22" s="21" t="s">
        <v>60</v>
      </c>
      <c r="E22" s="22">
        <f>E11*2+E12*3</f>
        <v>10</v>
      </c>
      <c r="F22" s="1"/>
      <c r="G22" s="11" t="s">
        <v>43</v>
      </c>
      <c r="H22" s="27">
        <f>B24</f>
        <v>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pans="1:98" ht="14.25" customHeight="1" thickBot="1" x14ac:dyDescent="0.2">
      <c r="A23" s="19" t="s">
        <v>42</v>
      </c>
      <c r="B23" s="20">
        <f>K19*L19</f>
        <v>60</v>
      </c>
      <c r="C23" s="1"/>
      <c r="D23" s="78" t="s">
        <v>61</v>
      </c>
      <c r="E23" s="79"/>
      <c r="F23" s="1"/>
      <c r="G23" s="11"/>
      <c r="H23" s="12"/>
      <c r="I23" s="1"/>
      <c r="J23" s="43" t="s">
        <v>8</v>
      </c>
      <c r="K23" s="44"/>
      <c r="L23" s="4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8" ht="14.25" customHeight="1" thickBot="1" x14ac:dyDescent="0.2">
      <c r="A24" s="21" t="s">
        <v>43</v>
      </c>
      <c r="B24" s="22">
        <f>ROUNDUP(B23/8,0)</f>
        <v>8</v>
      </c>
      <c r="C24" s="1"/>
      <c r="D24" s="21" t="s">
        <v>62</v>
      </c>
      <c r="E24" s="23">
        <f>ROUNDDOWN(E22/2,0)</f>
        <v>5</v>
      </c>
      <c r="F24" s="1"/>
      <c r="G24" s="11"/>
      <c r="H24" s="12"/>
      <c r="I24" s="1"/>
      <c r="J24" s="63" t="str">
        <f>IF(L17+K17&lt;3000,"Novastar VX600 LED-Controller",IF(L17+K17&lt;6000,"Novastar UHD Jr. 4K-LED-Controller inkl. Scaler",IF(L17+K17&gt;6000,"2 x Novastar UHD Jr. 4K-LED-Controller inkl. Scaler",0 )))</f>
        <v>Novastar VX600 LED-Controller</v>
      </c>
      <c r="K24" s="64"/>
      <c r="L24" s="6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8" ht="14.25" customHeight="1" x14ac:dyDescent="0.15">
      <c r="A25" s="21"/>
      <c r="B25" s="23"/>
      <c r="C25" s="1"/>
      <c r="D25" s="21" t="s">
        <v>63</v>
      </c>
      <c r="E25" s="22">
        <f>E22-1</f>
        <v>9</v>
      </c>
      <c r="F25" s="1"/>
      <c r="G25" s="31" t="s">
        <v>30</v>
      </c>
      <c r="H25" s="32">
        <f>B27</f>
        <v>644.4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8" ht="14.25" customHeight="1" x14ac:dyDescent="0.15">
      <c r="A26" s="21"/>
      <c r="B26" s="23"/>
      <c r="C26" s="1"/>
      <c r="D26" s="21" t="s">
        <v>64</v>
      </c>
      <c r="E26" s="23">
        <f>E13-1</f>
        <v>4</v>
      </c>
      <c r="F26" s="1"/>
      <c r="G26" s="11" t="s">
        <v>28</v>
      </c>
      <c r="H26" s="28">
        <f>(H11*4)+(H12*7.2)+(H13*10)+(H16*0.37)+(H17*1.4045)</f>
        <v>52.145000000000003</v>
      </c>
      <c r="I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8" ht="14.25" customHeight="1" thickBot="1" x14ac:dyDescent="0.2">
      <c r="A27" s="21" t="s">
        <v>16</v>
      </c>
      <c r="B27" s="24">
        <f>(B23*10.2)+(K11*0.9)+(K12*0.2)+(K13*0.2)+(K14*1.5)</f>
        <v>644.4</v>
      </c>
      <c r="C27" s="1"/>
      <c r="D27" s="25" t="s">
        <v>65</v>
      </c>
      <c r="E27" s="62">
        <f>E22*5.7+E24*1.6+E25*0.4+E26*2.6-E11*12.9-E12*18.8</f>
        <v>15.600000000000001</v>
      </c>
      <c r="F27" s="1"/>
      <c r="G27" s="14" t="s">
        <v>35</v>
      </c>
      <c r="H27" s="29">
        <f>(H22*65)+H25+H26</f>
        <v>1216.5450000000001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ht="14.25" customHeight="1" thickBot="1" x14ac:dyDescent="0.2">
      <c r="A28" s="21" t="s">
        <v>13</v>
      </c>
      <c r="B28" s="23">
        <f>(B21*1.6)+(B20*0.6)+(B19*3.2)+(B18*2.5)+(B17*1.8)+(B14*10)+(B12*2.58)</f>
        <v>118.06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98" ht="14.25" customHeight="1" x14ac:dyDescent="0.15">
      <c r="A29" s="21" t="s">
        <v>24</v>
      </c>
      <c r="B29" s="23">
        <f>B15*B14</f>
        <v>360</v>
      </c>
      <c r="C29" s="1"/>
      <c r="D29" s="19" t="s">
        <v>66</v>
      </c>
      <c r="E29" s="20">
        <f>B23</f>
        <v>60</v>
      </c>
      <c r="F29" s="3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</row>
    <row r="30" spans="1:98" ht="14.25" customHeight="1" x14ac:dyDescent="0.15">
      <c r="A30" s="21" t="s">
        <v>25</v>
      </c>
      <c r="B30" s="37">
        <f>B16*B14</f>
        <v>570</v>
      </c>
      <c r="C30" s="1"/>
      <c r="D30" s="21" t="s">
        <v>67</v>
      </c>
      <c r="E30" s="22">
        <f>B24</f>
        <v>8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ht="14.25" customHeight="1" thickBot="1" x14ac:dyDescent="0.2">
      <c r="A31" s="25" t="s">
        <v>32</v>
      </c>
      <c r="B31" s="26">
        <f>(B24*65)+B27+B28+B29</f>
        <v>1642.46</v>
      </c>
      <c r="C31" s="1"/>
      <c r="D31" s="21"/>
      <c r="E31" s="23"/>
      <c r="F31" s="1"/>
      <c r="G31" s="33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ht="14.25" customHeight="1" x14ac:dyDescent="0.15">
      <c r="A32" s="1"/>
      <c r="B32" s="1"/>
      <c r="C32" s="1"/>
      <c r="D32" s="21"/>
      <c r="E32" s="23"/>
      <c r="F32" s="1"/>
      <c r="G32" s="33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x14ac:dyDescent="0.15">
      <c r="A33" s="1"/>
      <c r="B33" s="1"/>
      <c r="C33" s="1"/>
      <c r="D33" s="21" t="s">
        <v>16</v>
      </c>
      <c r="E33" s="24">
        <f>(B23*10.2)+(K11*0.9)+(K12*0.2)+(K13*0.2)+(K14*1.5)</f>
        <v>644.4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  <row r="34" spans="1:98" x14ac:dyDescent="0.15">
      <c r="A34" s="33"/>
      <c r="B34" s="1"/>
      <c r="C34" s="1"/>
      <c r="D34" s="21" t="s">
        <v>68</v>
      </c>
      <c r="E34" s="23">
        <f>(E11*12.9)+(E12*18.8)+(E13*5.6)+(E14*4.7)+(E16*5.2)+(E17*6.2)+(E18*0.2)</f>
        <v>213.9</v>
      </c>
      <c r="F34" s="1"/>
      <c r="G34" s="33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spans="1:98" x14ac:dyDescent="0.15">
      <c r="A35" s="1"/>
      <c r="B35" s="1"/>
      <c r="C35" s="1"/>
      <c r="D35" s="21" t="s">
        <v>69</v>
      </c>
      <c r="E35" s="23">
        <f>E27</f>
        <v>15.600000000000001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</row>
    <row r="36" spans="1:98" x14ac:dyDescent="0.15">
      <c r="A36" s="1"/>
      <c r="B36" s="1"/>
      <c r="C36" s="1"/>
      <c r="D36" s="21" t="s">
        <v>55</v>
      </c>
      <c r="E36" s="23">
        <f>E14*E15</f>
        <v>400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</row>
    <row r="37" spans="1:98" x14ac:dyDescent="0.15">
      <c r="A37" s="1"/>
      <c r="B37" s="1"/>
      <c r="C37" s="1"/>
      <c r="D37" s="21" t="s">
        <v>70</v>
      </c>
      <c r="E37" s="23">
        <f>(E30*65)+E33+E34+E36</f>
        <v>1778.3000000000002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spans="1:98" ht="16" thickBot="1" x14ac:dyDescent="0.2">
      <c r="A38" s="1"/>
      <c r="B38" s="1"/>
      <c r="C38" s="1"/>
      <c r="D38" s="25" t="s">
        <v>71</v>
      </c>
      <c r="E38" s="62">
        <f>E37+E35</f>
        <v>1793.9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</row>
    <row r="39" spans="1:98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</row>
    <row r="40" spans="1:98" ht="48" x14ac:dyDescent="0.15">
      <c r="A40" s="33" t="s">
        <v>20</v>
      </c>
      <c r="B40" s="1"/>
      <c r="C40" s="1"/>
      <c r="D40" s="1" t="s">
        <v>31</v>
      </c>
      <c r="E40" s="1"/>
      <c r="F40" s="1"/>
      <c r="G40" s="33" t="s">
        <v>36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</row>
    <row r="41" spans="1:98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</row>
    <row r="42" spans="1:98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</row>
    <row r="43" spans="1:98" x14ac:dyDescent="0.15">
      <c r="A43" s="1"/>
      <c r="B43" s="1"/>
      <c r="C43" s="1"/>
      <c r="D43" s="1"/>
      <c r="E43" s="1"/>
      <c r="F43" s="1"/>
      <c r="G43" s="33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</row>
    <row r="44" spans="1:98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</row>
    <row r="45" spans="1:98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</row>
    <row r="46" spans="1:98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</row>
    <row r="47" spans="1:98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</row>
    <row r="48" spans="1:98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</row>
    <row r="49" spans="1:98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</row>
    <row r="50" spans="1:98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</row>
    <row r="51" spans="1:98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</row>
    <row r="52" spans="1:98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</row>
    <row r="53" spans="1:98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</row>
    <row r="54" spans="1:98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</row>
    <row r="55" spans="1:98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</row>
    <row r="56" spans="1:98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</row>
    <row r="57" spans="1:98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</row>
    <row r="58" spans="1:98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</row>
    <row r="59" spans="1:98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</row>
    <row r="60" spans="1:98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</row>
    <row r="61" spans="1:98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</row>
    <row r="62" spans="1:98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</row>
    <row r="63" spans="1:98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</row>
    <row r="64" spans="1:98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</row>
    <row r="65" spans="1:98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</row>
    <row r="66" spans="1:98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</row>
    <row r="67" spans="1:98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</row>
    <row r="68" spans="1:98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</row>
    <row r="69" spans="1:98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</row>
    <row r="70" spans="1:98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</row>
    <row r="71" spans="1:98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</row>
    <row r="72" spans="1:98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</row>
    <row r="73" spans="1:98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</row>
    <row r="74" spans="1:98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</row>
    <row r="75" spans="1:98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</row>
    <row r="76" spans="1:98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</row>
    <row r="77" spans="1:98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</row>
    <row r="78" spans="1:98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</row>
    <row r="79" spans="1:98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</row>
    <row r="80" spans="1:98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</row>
    <row r="81" spans="1:98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</row>
    <row r="82" spans="1:98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</row>
    <row r="83" spans="1:98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</row>
    <row r="84" spans="1:98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</row>
    <row r="85" spans="1:98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</row>
    <row r="86" spans="1:98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</row>
    <row r="87" spans="1:98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</row>
    <row r="88" spans="1:98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</row>
    <row r="89" spans="1:98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</row>
    <row r="90" spans="1:98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</row>
    <row r="91" spans="1:98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</row>
    <row r="92" spans="1:98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</row>
    <row r="93" spans="1:98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</row>
    <row r="94" spans="1:98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</row>
    <row r="95" spans="1:98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</row>
    <row r="96" spans="1:98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</row>
    <row r="97" spans="1:98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</row>
    <row r="98" spans="1:98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</row>
    <row r="99" spans="1:98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</row>
    <row r="100" spans="1:98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</row>
    <row r="101" spans="1:98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</row>
    <row r="102" spans="1:98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</row>
    <row r="103" spans="1:98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</row>
    <row r="104" spans="1:98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</row>
    <row r="105" spans="1:98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</row>
    <row r="106" spans="1:98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</row>
    <row r="107" spans="1:98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</row>
    <row r="108" spans="1:98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</row>
    <row r="109" spans="1:98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</row>
    <row r="110" spans="1:98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</row>
    <row r="111" spans="1:98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</row>
    <row r="112" spans="1:98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</row>
    <row r="113" spans="1:98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</row>
    <row r="114" spans="1:98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</row>
    <row r="115" spans="1:98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</row>
    <row r="116" spans="1:98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</row>
    <row r="117" spans="1:98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</row>
    <row r="118" spans="1:98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</row>
    <row r="119" spans="1:98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</row>
    <row r="120" spans="1:98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</row>
    <row r="121" spans="1:98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</row>
    <row r="122" spans="1:98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</row>
    <row r="123" spans="1:98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</row>
    <row r="124" spans="1:98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</row>
    <row r="125" spans="1:98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</row>
    <row r="126" spans="1:98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</row>
    <row r="127" spans="1:98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</row>
    <row r="128" spans="1:98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</row>
    <row r="129" spans="1:98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</row>
    <row r="130" spans="1:98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</row>
    <row r="131" spans="1:98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</row>
    <row r="132" spans="1:98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</row>
    <row r="133" spans="1:98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</row>
    <row r="134" spans="1:98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</row>
    <row r="135" spans="1:98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</row>
    <row r="136" spans="1:98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</row>
    <row r="137" spans="1:98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</row>
    <row r="138" spans="1:98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</row>
    <row r="139" spans="1:98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</row>
    <row r="140" spans="1:98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</row>
    <row r="141" spans="1:98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</row>
    <row r="142" spans="1:98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</row>
    <row r="143" spans="1:98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</row>
    <row r="144" spans="1:98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</row>
    <row r="145" spans="1:98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</row>
    <row r="146" spans="1:98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</row>
    <row r="147" spans="1:98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</row>
    <row r="148" spans="1:98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</row>
    <row r="149" spans="1:98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</row>
    <row r="150" spans="1:98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</row>
    <row r="151" spans="1:98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</row>
    <row r="152" spans="1:98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</row>
    <row r="153" spans="1:98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</row>
    <row r="154" spans="1:98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</row>
    <row r="155" spans="1:98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</row>
    <row r="156" spans="1:98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</row>
    <row r="157" spans="1:98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</row>
    <row r="158" spans="1:98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</row>
    <row r="159" spans="1:98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</row>
    <row r="160" spans="1:98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</row>
    <row r="161" spans="1:98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</row>
    <row r="162" spans="1:98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</row>
    <row r="163" spans="1:98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</row>
    <row r="164" spans="1:98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</row>
    <row r="165" spans="1:98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</row>
    <row r="166" spans="1:98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</row>
    <row r="167" spans="1:98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</row>
    <row r="168" spans="1:98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</row>
    <row r="169" spans="1:98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</row>
    <row r="170" spans="1:98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</row>
    <row r="171" spans="1:98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</row>
    <row r="172" spans="1:98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</row>
    <row r="173" spans="1:98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</row>
    <row r="174" spans="1:98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</row>
    <row r="175" spans="1:98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</row>
    <row r="176" spans="1:98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</row>
    <row r="177" spans="1:98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</row>
    <row r="178" spans="1:98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</row>
    <row r="179" spans="1:98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</row>
    <row r="180" spans="1:98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</row>
    <row r="181" spans="1:98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</row>
    <row r="182" spans="1:98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</row>
    <row r="183" spans="1:98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</row>
    <row r="184" spans="1:98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</row>
    <row r="185" spans="1:98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</row>
    <row r="186" spans="1:98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</row>
    <row r="187" spans="1:98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</row>
    <row r="188" spans="1:98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</row>
    <row r="189" spans="1:98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</row>
    <row r="190" spans="1:98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</row>
    <row r="191" spans="1:98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</row>
    <row r="192" spans="1:98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</row>
    <row r="193" spans="1:98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</row>
    <row r="194" spans="1:98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</row>
    <row r="195" spans="1:98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</row>
    <row r="196" spans="1:98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</row>
    <row r="197" spans="1:98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</row>
    <row r="198" spans="1:98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</row>
    <row r="199" spans="1:98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</row>
    <row r="200" spans="1:98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</row>
    <row r="201" spans="1:98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</row>
    <row r="202" spans="1:98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</row>
    <row r="203" spans="1:98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</row>
    <row r="204" spans="1:98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</row>
    <row r="205" spans="1:98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</row>
    <row r="206" spans="1:98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</row>
    <row r="207" spans="1:98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</row>
    <row r="208" spans="1:98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</row>
    <row r="209" spans="1:98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</row>
    <row r="210" spans="1:98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</row>
    <row r="211" spans="1:98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</row>
    <row r="212" spans="1:98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</row>
    <row r="213" spans="1:98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</row>
    <row r="214" spans="1:98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</row>
    <row r="215" spans="1:98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</row>
    <row r="216" spans="1:98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</row>
    <row r="217" spans="1:98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</row>
    <row r="218" spans="1:98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</row>
    <row r="219" spans="1:98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</row>
    <row r="220" spans="1:98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</row>
    <row r="221" spans="1:98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</row>
    <row r="222" spans="1:98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</row>
    <row r="223" spans="1:98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</row>
    <row r="224" spans="1:98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</row>
    <row r="225" spans="1:98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</row>
    <row r="226" spans="1:98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</row>
    <row r="227" spans="1:98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</row>
    <row r="228" spans="1:98" x14ac:dyDescent="0.15">
      <c r="A228" s="1"/>
      <c r="B228" s="1"/>
      <c r="C228" s="1"/>
      <c r="D228" s="1"/>
      <c r="E228" s="1"/>
      <c r="F228" s="1"/>
      <c r="G228" s="1"/>
      <c r="H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</row>
    <row r="229" spans="1:98" x14ac:dyDescent="0.15">
      <c r="A229" s="1"/>
      <c r="B229" s="1"/>
      <c r="C229" s="1"/>
      <c r="D229" s="1"/>
      <c r="E229" s="1"/>
      <c r="F229" s="1"/>
      <c r="G229" s="1"/>
      <c r="H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</row>
    <row r="230" spans="1:98" x14ac:dyDescent="0.15">
      <c r="A230" s="1"/>
      <c r="B230" s="1"/>
      <c r="C230" s="1"/>
      <c r="D230" s="1"/>
      <c r="E230" s="1"/>
      <c r="F230" s="1"/>
      <c r="G230" s="1"/>
      <c r="H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</row>
    <row r="231" spans="1:98" x14ac:dyDescent="0.15">
      <c r="A231" s="1"/>
      <c r="B231" s="1"/>
      <c r="C231" s="1"/>
      <c r="D231" s="1"/>
      <c r="E231" s="1"/>
      <c r="F231" s="1"/>
      <c r="G231" s="1"/>
      <c r="H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</row>
    <row r="232" spans="1:98" x14ac:dyDescent="0.15">
      <c r="A232" s="1"/>
      <c r="B232" s="1"/>
      <c r="C232" s="1"/>
      <c r="D232" s="1"/>
      <c r="E232" s="1"/>
      <c r="F232" s="1"/>
      <c r="G232" s="1"/>
      <c r="H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</row>
    <row r="233" spans="1:98" x14ac:dyDescent="0.15">
      <c r="A233" s="1"/>
      <c r="B233" s="1"/>
      <c r="C233" s="1"/>
      <c r="D233" s="1"/>
      <c r="E233" s="1"/>
      <c r="F233" s="1"/>
      <c r="G233" s="1"/>
      <c r="H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</row>
    <row r="234" spans="1:98" x14ac:dyDescent="0.15">
      <c r="A234" s="1"/>
      <c r="B234" s="1"/>
      <c r="C234" s="1"/>
      <c r="D234" s="1"/>
      <c r="E234" s="1"/>
      <c r="F234" s="1"/>
      <c r="G234" s="1"/>
      <c r="H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</row>
    <row r="235" spans="1:98" x14ac:dyDescent="0.15">
      <c r="A235" s="1"/>
      <c r="B235" s="1"/>
      <c r="C235" s="1"/>
      <c r="D235" s="1"/>
      <c r="E235" s="1"/>
      <c r="F235" s="1"/>
      <c r="G235" s="1"/>
      <c r="H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</row>
    <row r="236" spans="1:98" x14ac:dyDescent="0.15">
      <c r="A236" s="1"/>
      <c r="B236" s="1"/>
      <c r="C236" s="1"/>
      <c r="D236" s="1"/>
      <c r="E236" s="1"/>
      <c r="F236" s="1"/>
      <c r="G236" s="1"/>
      <c r="H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</row>
    <row r="237" spans="1:98" x14ac:dyDescent="0.15">
      <c r="A237" s="1"/>
      <c r="B237" s="1"/>
      <c r="C237" s="1"/>
      <c r="D237" s="1"/>
      <c r="E237" s="1"/>
      <c r="F237" s="1"/>
      <c r="G237" s="1"/>
      <c r="H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</row>
    <row r="238" spans="1:98" x14ac:dyDescent="0.15">
      <c r="A238" s="1"/>
      <c r="B238" s="1"/>
      <c r="C238" s="1"/>
      <c r="D238" s="1"/>
      <c r="E238" s="1"/>
      <c r="F238" s="1"/>
      <c r="G238" s="1"/>
      <c r="H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</row>
    <row r="239" spans="1:98" x14ac:dyDescent="0.15">
      <c r="A239" s="1"/>
      <c r="B239" s="1"/>
      <c r="C239" s="1"/>
      <c r="D239" s="1"/>
      <c r="E239" s="1"/>
      <c r="F239" s="1"/>
      <c r="G239" s="1"/>
      <c r="H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</row>
    <row r="240" spans="1:98" x14ac:dyDescent="0.15">
      <c r="A240" s="1"/>
      <c r="B240" s="1"/>
      <c r="C240" s="1"/>
      <c r="D240" s="1"/>
      <c r="E240" s="1"/>
      <c r="F240" s="1"/>
      <c r="G240" s="1"/>
      <c r="H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</row>
    <row r="241" spans="1:98" x14ac:dyDescent="0.15">
      <c r="A241" s="1"/>
      <c r="B241" s="1"/>
      <c r="C241" s="1"/>
      <c r="D241" s="1"/>
      <c r="E241" s="1"/>
      <c r="F241" s="1"/>
      <c r="G241" s="1"/>
      <c r="H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</row>
    <row r="242" spans="1:98" x14ac:dyDescent="0.15">
      <c r="C242" s="1"/>
      <c r="D242" s="1"/>
      <c r="E242" s="1"/>
      <c r="F242" s="1"/>
      <c r="G242" s="1"/>
      <c r="H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</row>
    <row r="243" spans="1:98" x14ac:dyDescent="0.15">
      <c r="C243" s="1"/>
      <c r="D243" s="1"/>
      <c r="E243" s="1"/>
      <c r="F243" s="1"/>
      <c r="G243" s="1"/>
      <c r="H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</row>
    <row r="244" spans="1:98" x14ac:dyDescent="0.15">
      <c r="C244" s="1"/>
      <c r="D244" s="1"/>
      <c r="E244" s="1"/>
      <c r="F244" s="1"/>
      <c r="H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</row>
    <row r="245" spans="1:98" x14ac:dyDescent="0.15">
      <c r="C245" s="1"/>
      <c r="D245" s="1"/>
      <c r="E245" s="1"/>
      <c r="F245" s="1"/>
      <c r="H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</row>
    <row r="246" spans="1:98" x14ac:dyDescent="0.15">
      <c r="C246" s="1"/>
      <c r="D246" s="1"/>
      <c r="E246" s="1"/>
      <c r="F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</row>
    <row r="247" spans="1:98" x14ac:dyDescent="0.15">
      <c r="C247" s="1"/>
      <c r="D247" s="1"/>
      <c r="E247" s="1"/>
      <c r="F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</row>
    <row r="248" spans="1:98" x14ac:dyDescent="0.15">
      <c r="C248" s="1"/>
      <c r="D248" s="1"/>
      <c r="E248" s="1"/>
      <c r="F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</row>
    <row r="249" spans="1:98" x14ac:dyDescent="0.15">
      <c r="C249" s="1"/>
      <c r="D249" s="1"/>
      <c r="E249" s="1"/>
      <c r="F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</row>
    <row r="250" spans="1:98" x14ac:dyDescent="0.15">
      <c r="C250" s="1"/>
      <c r="D250" s="1"/>
      <c r="E250" s="1"/>
      <c r="F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</row>
    <row r="251" spans="1:98" x14ac:dyDescent="0.15">
      <c r="C251" s="1"/>
      <c r="D251" s="1"/>
      <c r="E251" s="1"/>
      <c r="F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</row>
    <row r="252" spans="1:98" x14ac:dyDescent="0.15">
      <c r="C252" s="1"/>
      <c r="D252" s="1"/>
      <c r="E252" s="1"/>
      <c r="F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</row>
    <row r="253" spans="1:98" x14ac:dyDescent="0.15">
      <c r="C253" s="1"/>
      <c r="D253" s="1"/>
      <c r="E253" s="1"/>
      <c r="F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</row>
  </sheetData>
  <sheetProtection algorithmName="SHA-512" hashValue="iST873y3sC2Mdu07paFQH09DHMyr+MOVM5EGkYF4IRDCeu8L1zBE24Iec32Qtlxth3pZbG5LIV+RhXkqTGErcw==" saltValue="foSvw4ZmvHSaSM7/Bmr6zA==" spinCount="100000" sheet="1" objects="1" scenarios="1" selectLockedCells="1"/>
  <mergeCells count="9">
    <mergeCell ref="J24:L24"/>
    <mergeCell ref="A2:B2"/>
    <mergeCell ref="A10:B10"/>
    <mergeCell ref="J10:K10"/>
    <mergeCell ref="K20:L20"/>
    <mergeCell ref="K21:L21"/>
    <mergeCell ref="D10:E10"/>
    <mergeCell ref="D21:E21"/>
    <mergeCell ref="D23:E23"/>
  </mergeCells>
  <dataValidations count="1">
    <dataValidation type="list" allowBlank="1" showInputMessage="1" showErrorMessage="1" sqref="B4:B5" xr:uid="{99CD1C09-DB75-CA45-990F-3423A4B57038}">
      <mc:AlternateContent xmlns:x12ac="http://schemas.microsoft.com/office/spreadsheetml/2011/1/ac" xmlns:mc="http://schemas.openxmlformats.org/markup-compatibility/2006">
        <mc:Choice Requires="x12ac">
          <x12ac:list>"0,5","1,0","1,5","2,0","2,5","3,0","3,5","4,0","4,5","5,0","5,5","6,0","6,5","7,0","7,5","8,0","8,5","9,0","9,5","10,0"</x12ac:list>
        </mc:Choice>
        <mc:Fallback>
          <formula1>"0,5,1,0,1,5,2,0,2,5,3,0,3,5,4,0,4,5,5,0,5,5,6,0,6,5,7,0,7,5,8,0,8,5,9,0,9,5,10,0"</formula1>
        </mc:Fallback>
      </mc:AlternateContent>
    </dataValidation>
  </dataValidations>
  <pageMargins left="1.3888888888888889E-3" right="0.7" top="0.43381344307270231" bottom="0.78740157499999996" header="0.3" footer="0.3"/>
  <pageSetup paperSize="9" scale="10" fitToHeight="0" orientation="portrait" horizontalDpi="0" verticalDpi="0"/>
  <headerFooter>
    <oddHeader xml:space="preserve">&amp;L&amp;G
</oddHead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Excelkalkulator rX3ioBF</vt:lpstr>
      <vt:lpstr>LSU_496_Modulhalter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Hoi Ching Lam</cp:lastModifiedBy>
  <dcterms:created xsi:type="dcterms:W3CDTF">2024-01-15T09:15:30Z</dcterms:created>
  <dcterms:modified xsi:type="dcterms:W3CDTF">2025-05-21T06:52:18Z</dcterms:modified>
</cp:coreProperties>
</file>