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.lam/Downloads/250109_Excelkalkulatoren_MM/"/>
    </mc:Choice>
  </mc:AlternateContent>
  <xr:revisionPtr revIDLastSave="0" documentId="8_{B44BFC47-6E3A-9343-B28B-C2ED5D107CF0}" xr6:coauthVersionLast="47" xr6:coauthVersionMax="47" xr10:uidLastSave="{00000000-0000-0000-0000-000000000000}"/>
  <bookViews>
    <workbookView xWindow="-38400" yWindow="-320" windowWidth="38400" windowHeight="21100" xr2:uid="{7F3ED011-F44F-E14C-9972-47F5B3ED8683}"/>
  </bookViews>
  <sheets>
    <sheet name="Excelkalkulator 496 2,0 " sheetId="1" r:id="rId1"/>
  </sheets>
  <definedNames>
    <definedName name="LSU_496_Modulhalter">'Excelkalkulator 496 2,0 '!$A$21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1" l="1"/>
  <c r="B16" i="1"/>
  <c r="B12" i="1" l="1"/>
  <c r="E12" i="1" s="1"/>
  <c r="B11" i="1"/>
  <c r="E11" i="1" s="1"/>
  <c r="B13" i="1"/>
  <c r="E13" i="1" s="1"/>
  <c r="L20" i="1"/>
  <c r="M21" i="1"/>
  <c r="L21" i="1"/>
  <c r="M20" i="1"/>
  <c r="M19" i="1"/>
  <c r="L19" i="1"/>
  <c r="B22" i="1" l="1"/>
  <c r="E14" i="1"/>
  <c r="E15" i="1" s="1"/>
  <c r="E24" i="1" s="1"/>
  <c r="B24" i="1"/>
  <c r="B15" i="1"/>
  <c r="H11" i="1"/>
  <c r="H19" i="1" s="1"/>
  <c r="J27" i="1"/>
  <c r="L23" i="1"/>
  <c r="B25" i="1" l="1"/>
  <c r="E19" i="1"/>
  <c r="E20" i="1" s="1"/>
  <c r="H14" i="1"/>
  <c r="H15" i="1" s="1"/>
  <c r="K12" i="1"/>
  <c r="K13" i="1"/>
  <c r="K11" i="1"/>
  <c r="K14" i="1" s="1"/>
  <c r="B28" i="1" s="1"/>
  <c r="B14" i="1"/>
  <c r="B31" i="1" l="1"/>
  <c r="B30" i="1"/>
  <c r="B20" i="1"/>
  <c r="B18" i="1"/>
  <c r="B19" i="1"/>
  <c r="B21" i="1"/>
  <c r="L22" i="1"/>
  <c r="B29" i="1" l="1"/>
  <c r="E23" i="1" l="1"/>
  <c r="E25" i="1" s="1"/>
  <c r="H18" i="1"/>
  <c r="H20" i="1" s="1"/>
  <c r="B32" i="1"/>
</calcChain>
</file>

<file path=xl/sharedStrings.xml><?xml version="1.0" encoding="utf-8"?>
<sst xmlns="http://schemas.openxmlformats.org/spreadsheetml/2006/main" count="58" uniqueCount="52">
  <si>
    <t xml:space="preserve">Modul </t>
  </si>
  <si>
    <t>Breite in Metern</t>
  </si>
  <si>
    <t>Höhe in Metern</t>
  </si>
  <si>
    <t>Stacking</t>
  </si>
  <si>
    <t xml:space="preserve">Kabel </t>
  </si>
  <si>
    <t xml:space="preserve">Allgemein Infos </t>
  </si>
  <si>
    <t xml:space="preserve">Auflösung der Wand </t>
  </si>
  <si>
    <t xml:space="preserve">Abmesungen in Metern </t>
  </si>
  <si>
    <t>Quadratmeter</t>
  </si>
  <si>
    <t xml:space="preserve">Ratio </t>
  </si>
  <si>
    <t xml:space="preserve">Controller </t>
  </si>
  <si>
    <t>LEDitgo LSU-CONNB-L1488 Verbindungsstrebe 3x496</t>
  </si>
  <si>
    <t>LEDitgo LSU-CONNB-L496 Verbindungsstrebe 1x496</t>
  </si>
  <si>
    <t>LEDitgo LSU-CONNB - Basebolt 496-Serie</t>
  </si>
  <si>
    <t xml:space="preserve">LEDitgo LED-Stacking Vario - BR Stoßverbinder-Nutenstein </t>
  </si>
  <si>
    <t xml:space="preserve">Abmesungen in Modulen  </t>
  </si>
  <si>
    <t>496-2,0</t>
  </si>
  <si>
    <t>Anzahl der LEDitgo 496-2,0 V2 - 2,0mm LED-Modul 496x496mm URT</t>
  </si>
  <si>
    <t>Anzahl der LEDitgo 496-Serie - Kunststoff-Flightcase für 10 x LED-Modul 496x496mm</t>
  </si>
  <si>
    <t>LEDitgo Litetruss LSU-H32L Zwei-Punkt-Leiter-Traverse schwarz 1,00m</t>
  </si>
  <si>
    <t xml:space="preserve">LEDitgo Litetruss LSU-H32L Zwei-Punkt-Leiter-Traverse schwarz 0,75m </t>
  </si>
  <si>
    <t>LEDitgo Litetruss LSU-H32L Zwei-Punkt-Leiter-Traverse schwarz 0,50m</t>
  </si>
  <si>
    <t>LEDitgo LSU-ADAP-496 Modulhalter</t>
  </si>
  <si>
    <t>Stromkabel Seetronic TR1 auf Seetronic TR1 1,0m</t>
  </si>
  <si>
    <t>Stromkabel Schuko auf Seetronic TR1 5m</t>
  </si>
  <si>
    <t>Patchkabel Cat.6(A) (m/m) 01m schwarz</t>
  </si>
  <si>
    <t>Patchkabel Cat.6(A) (m/m) 10m schwarz</t>
  </si>
  <si>
    <t>LEDitgo LSU-CONNB-L992 Verbindungsstrebe 2x496</t>
  </si>
  <si>
    <t xml:space="preserve">Stacking Gewicht in kg </t>
  </si>
  <si>
    <t>LEDitgo 496-Serie - Hanging Bracket - 1er - single</t>
  </si>
  <si>
    <t>LEDitgo 496-Serie - Hanging Bracket - 2er - double</t>
  </si>
  <si>
    <t>LEDitgo 496-Serie - Hanging Bracket - 3er - triple</t>
  </si>
  <si>
    <t>Schäkel WLL 2,00t qeschw. 1/2'' HA2</t>
  </si>
  <si>
    <t>YALE RSE SRS-02000 S T5 Lastschlaufe/Rundschlinge 2,0t WLL 1,50m</t>
  </si>
  <si>
    <t xml:space="preserve">Gewicht  LED-Module mit Kabel in kg </t>
  </si>
  <si>
    <t>Transportgewicht (zzgl. Verpackung des Stackings, inkl. Flightcases der Module)</t>
  </si>
  <si>
    <t>Alternativ zum Stacking: geflogene Variante mit Hanging Brackets</t>
  </si>
  <si>
    <t xml:space="preserve">Eingebaut </t>
  </si>
  <si>
    <t xml:space="preserve">Visiova Schrauben Gewicht in kg </t>
  </si>
  <si>
    <t>Wandgröße</t>
  </si>
  <si>
    <t xml:space="preserve">LEDitgo Videowall Germany GmbH
Schwarzenberger Str. 7					
D-68309 Mannheim	</t>
  </si>
  <si>
    <t>Tel.: +49 (0) 621 95040400
info@leditgo.de
www.leditgo.de</t>
  </si>
  <si>
    <t>LEDitgo Litetruss LSU-H32L Ground-Stack-Base schwarz</t>
  </si>
  <si>
    <t>Ballast pro Ground-Stack-Base in kg (Wenn γF = 1,0)</t>
  </si>
  <si>
    <t>Ballast pro Ground-Stack-Base in kg (Wenn γF = 1,5)</t>
  </si>
  <si>
    <t>Ballast für Ground-Stack-Base in kg (Wenn γF = 1,0)</t>
  </si>
  <si>
    <t>Ballast für Ground-Stack-Base in kg (Wenn γF = 1,5)</t>
  </si>
  <si>
    <t>Visiova V55/V62 Rändelschraube M6x60</t>
  </si>
  <si>
    <t>Gewicht Hanging Bracket inkl. Anschlagmaterial in kg</t>
  </si>
  <si>
    <t>Transportgewicht mit Ballast yF = 1,0 (zzgl. Verpackung des Stackings, inkl. Flightcases der Module)</t>
  </si>
  <si>
    <t xml:space="preserve">Gewicht  LED-Module inkl. Kabel in kg </t>
  </si>
  <si>
    <t>Alle Angaben ohne Gewähr!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</si>
</sst>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ahoma"/>
      <family val="2"/>
    </font>
    <font>
      <sz val="12"/>
      <color rgb="FF000000"/>
      <name val="Tahoma"/>
      <family val="2"/>
    </font>
    <font>
      <sz val="12"/>
      <color rgb="FF00B050"/>
      <name val="Tahoma"/>
      <family val="2"/>
    </font>
    <font>
      <b/>
      <sz val="12"/>
      <color theme="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2" fillId="2" borderId="0" xfId="0" applyFont="1" applyFill="1"/>
    <xf numFmtId="0" fontId="2" fillId="0" borderId="0" xfId="0" applyFont="1"/>
    <xf numFmtId="0" fontId="2" fillId="2" borderId="3" xfId="0" applyFont="1" applyFill="1" applyBorder="1"/>
    <xf numFmtId="0" fontId="3" fillId="2" borderId="4" xfId="0" quotePrefix="1" applyFont="1" applyFill="1" applyBorder="1"/>
    <xf numFmtId="0" fontId="2" fillId="2" borderId="5" xfId="0" applyFont="1" applyFill="1" applyBorder="1"/>
    <xf numFmtId="0" fontId="2" fillId="2" borderId="7" xfId="0" applyFont="1" applyFill="1" applyBorder="1"/>
    <xf numFmtId="0" fontId="4" fillId="2" borderId="0" xfId="0" applyFont="1" applyFill="1"/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/>
    <xf numFmtId="1" fontId="2" fillId="4" borderId="4" xfId="0" applyNumberFormat="1" applyFont="1" applyFill="1" applyBorder="1"/>
    <xf numFmtId="0" fontId="2" fillId="5" borderId="18" xfId="0" applyFont="1" applyFill="1" applyBorder="1"/>
    <xf numFmtId="0" fontId="2" fillId="5" borderId="19" xfId="0" applyFont="1" applyFill="1" applyBorder="1"/>
    <xf numFmtId="0" fontId="2" fillId="6" borderId="11" xfId="0" applyFont="1" applyFill="1" applyBorder="1"/>
    <xf numFmtId="0" fontId="2" fillId="6" borderId="12" xfId="0" applyFont="1" applyFill="1" applyBorder="1"/>
    <xf numFmtId="0" fontId="2" fillId="4" borderId="5" xfId="0" applyFont="1" applyFill="1" applyBorder="1"/>
    <xf numFmtId="0" fontId="2" fillId="4" borderId="6" xfId="0" applyFont="1" applyFill="1" applyBorder="1"/>
    <xf numFmtId="0" fontId="2" fillId="6" borderId="5" xfId="0" applyFont="1" applyFill="1" applyBorder="1"/>
    <xf numFmtId="1" fontId="2" fillId="6" borderId="6" xfId="0" applyNumberFormat="1" applyFont="1" applyFill="1" applyBorder="1"/>
    <xf numFmtId="2" fontId="4" fillId="2" borderId="0" xfId="0" applyNumberFormat="1" applyFont="1" applyFill="1"/>
    <xf numFmtId="0" fontId="2" fillId="6" borderId="6" xfId="0" applyFont="1" applyFill="1" applyBorder="1"/>
    <xf numFmtId="0" fontId="2" fillId="6" borderId="7" xfId="0" applyFont="1" applyFill="1" applyBorder="1"/>
    <xf numFmtId="0" fontId="2" fillId="6" borderId="8" xfId="0" applyFont="1" applyFill="1" applyBorder="1"/>
    <xf numFmtId="0" fontId="2" fillId="4" borderId="7" xfId="0" applyFont="1" applyFill="1" applyBorder="1"/>
    <xf numFmtId="0" fontId="2" fillId="4" borderId="8" xfId="0" applyFont="1" applyFill="1" applyBorder="1"/>
    <xf numFmtId="164" fontId="2" fillId="6" borderId="13" xfId="0" applyNumberFormat="1" applyFont="1" applyFill="1" applyBorder="1"/>
    <xf numFmtId="164" fontId="2" fillId="6" borderId="6" xfId="0" applyNumberFormat="1" applyFont="1" applyFill="1" applyBorder="1"/>
    <xf numFmtId="0" fontId="2" fillId="6" borderId="13" xfId="0" applyFont="1" applyFill="1" applyBorder="1" applyAlignment="1">
      <alignment vertical="center"/>
    </xf>
    <xf numFmtId="0" fontId="2" fillId="2" borderId="0" xfId="0" applyFont="1" applyFill="1" applyAlignment="1">
      <alignment wrapText="1"/>
    </xf>
    <xf numFmtId="0" fontId="5" fillId="4" borderId="1" xfId="0" applyFont="1" applyFill="1" applyBorder="1" applyAlignment="1">
      <alignment horizontal="center"/>
    </xf>
    <xf numFmtId="0" fontId="2" fillId="3" borderId="5" xfId="0" applyFont="1" applyFill="1" applyBorder="1"/>
    <xf numFmtId="1" fontId="2" fillId="3" borderId="6" xfId="0" applyNumberFormat="1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1" fontId="2" fillId="3" borderId="8" xfId="0" applyNumberFormat="1" applyFont="1" applyFill="1" applyBorder="1"/>
    <xf numFmtId="0" fontId="2" fillId="3" borderId="3" xfId="0" applyFont="1" applyFill="1" applyBorder="1"/>
    <xf numFmtId="1" fontId="2" fillId="3" borderId="4" xfId="0" applyNumberFormat="1" applyFont="1" applyFill="1" applyBorder="1"/>
    <xf numFmtId="2" fontId="2" fillId="3" borderId="6" xfId="0" applyNumberFormat="1" applyFont="1" applyFill="1" applyBorder="1"/>
    <xf numFmtId="2" fontId="2" fillId="3" borderId="8" xfId="0" applyNumberFormat="1" applyFont="1" applyFill="1" applyBorder="1"/>
    <xf numFmtId="0" fontId="2" fillId="3" borderId="11" xfId="0" applyFont="1" applyFill="1" applyBorder="1"/>
    <xf numFmtId="1" fontId="2" fillId="3" borderId="12" xfId="0" applyNumberFormat="1" applyFont="1" applyFill="1" applyBorder="1"/>
    <xf numFmtId="1" fontId="2" fillId="4" borderId="6" xfId="0" applyNumberFormat="1" applyFont="1" applyFill="1" applyBorder="1"/>
    <xf numFmtId="165" fontId="2" fillId="4" borderId="6" xfId="0" applyNumberFormat="1" applyFont="1" applyFill="1" applyBorder="1"/>
    <xf numFmtId="2" fontId="2" fillId="4" borderId="6" xfId="0" applyNumberFormat="1" applyFont="1" applyFill="1" applyBorder="1"/>
    <xf numFmtId="165" fontId="2" fillId="4" borderId="8" xfId="0" applyNumberFormat="1" applyFont="1" applyFill="1" applyBorder="1"/>
    <xf numFmtId="0" fontId="2" fillId="5" borderId="3" xfId="0" applyFont="1" applyFill="1" applyBorder="1"/>
    <xf numFmtId="1" fontId="2" fillId="5" borderId="4" xfId="0" applyNumberFormat="1" applyFont="1" applyFill="1" applyBorder="1"/>
    <xf numFmtId="0" fontId="2" fillId="5" borderId="5" xfId="0" applyFont="1" applyFill="1" applyBorder="1"/>
    <xf numFmtId="1" fontId="2" fillId="5" borderId="6" xfId="0" applyNumberFormat="1" applyFont="1" applyFill="1" applyBorder="1"/>
    <xf numFmtId="0" fontId="2" fillId="5" borderId="6" xfId="0" applyFont="1" applyFill="1" applyBorder="1"/>
    <xf numFmtId="165" fontId="2" fillId="5" borderId="6" xfId="0" applyNumberFormat="1" applyFont="1" applyFill="1" applyBorder="1"/>
    <xf numFmtId="0" fontId="2" fillId="5" borderId="7" xfId="0" applyFont="1" applyFill="1" applyBorder="1"/>
    <xf numFmtId="165" fontId="2" fillId="5" borderId="8" xfId="0" applyNumberFormat="1" applyFont="1" applyFill="1" applyBorder="1"/>
    <xf numFmtId="1" fontId="2" fillId="6" borderId="24" xfId="0" applyNumberFormat="1" applyFont="1" applyFill="1" applyBorder="1"/>
    <xf numFmtId="1" fontId="2" fillId="6" borderId="12" xfId="0" applyNumberFormat="1" applyFont="1" applyFill="1" applyBorder="1"/>
    <xf numFmtId="0" fontId="2" fillId="3" borderId="13" xfId="0" applyFont="1" applyFill="1" applyBorder="1"/>
    <xf numFmtId="0" fontId="2" fillId="6" borderId="15" xfId="0" applyFont="1" applyFill="1" applyBorder="1" applyAlignment="1">
      <alignment horizontal="left"/>
    </xf>
    <xf numFmtId="0" fontId="2" fillId="6" borderId="16" xfId="0" applyFont="1" applyFill="1" applyBorder="1" applyAlignment="1">
      <alignment horizontal="left"/>
    </xf>
    <xf numFmtId="0" fontId="2" fillId="6" borderId="5" xfId="0" applyFont="1" applyFill="1" applyBorder="1" applyAlignment="1">
      <alignment horizontal="left"/>
    </xf>
    <xf numFmtId="0" fontId="2" fillId="6" borderId="13" xfId="0" applyFont="1" applyFill="1" applyBorder="1" applyAlignment="1">
      <alignment horizontal="left"/>
    </xf>
    <xf numFmtId="0" fontId="2" fillId="6" borderId="18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5" fillId="5" borderId="10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5" fillId="6" borderId="17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left"/>
    </xf>
    <xf numFmtId="0" fontId="2" fillId="6" borderId="24" xfId="0" applyFont="1" applyFill="1" applyBorder="1" applyAlignment="1">
      <alignment horizontal="left"/>
    </xf>
    <xf numFmtId="0" fontId="5" fillId="6" borderId="21" xfId="0" applyFont="1" applyFill="1" applyBorder="1" applyAlignment="1">
      <alignment horizontal="center"/>
    </xf>
    <xf numFmtId="0" fontId="5" fillId="6" borderId="22" xfId="0" applyFont="1" applyFill="1" applyBorder="1" applyAlignment="1">
      <alignment horizontal="center"/>
    </xf>
    <xf numFmtId="0" fontId="5" fillId="6" borderId="23" xfId="0" applyFont="1" applyFill="1" applyBorder="1" applyAlignment="1">
      <alignment horizontal="center"/>
    </xf>
    <xf numFmtId="164" fontId="2" fillId="6" borderId="13" xfId="0" applyNumberFormat="1" applyFont="1" applyFill="1" applyBorder="1" applyAlignment="1">
      <alignment horizontal="center"/>
    </xf>
    <xf numFmtId="164" fontId="2" fillId="6" borderId="6" xfId="0" applyNumberFormat="1" applyFont="1" applyFill="1" applyBorder="1" applyAlignment="1">
      <alignment horizontal="center"/>
    </xf>
    <xf numFmtId="0" fontId="2" fillId="6" borderId="14" xfId="0" applyFont="1" applyFill="1" applyBorder="1" applyAlignment="1">
      <alignment horizontal="center"/>
    </xf>
    <xf numFmtId="0" fontId="2" fillId="6" borderId="25" xfId="0" applyFont="1" applyFill="1" applyBorder="1" applyAlignment="1">
      <alignment horizontal="center"/>
    </xf>
    <xf numFmtId="164" fontId="2" fillId="2" borderId="6" xfId="1" applyNumberFormat="1" applyFont="1" applyFill="1" applyBorder="1" applyProtection="1">
      <protection locked="0" hidden="1"/>
    </xf>
    <xf numFmtId="164" fontId="2" fillId="2" borderId="8" xfId="1" applyNumberFormat="1" applyFont="1" applyFill="1" applyBorder="1" applyProtection="1">
      <protection locked="0" hidden="1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921A9-E0C0-3242-9496-5E03B0B08E8E}">
  <sheetPr>
    <pageSetUpPr fitToPage="1"/>
  </sheetPr>
  <dimension ref="A1:CW253"/>
  <sheetViews>
    <sheetView tabSelected="1" view="pageLayout" zoomScale="131" zoomScaleNormal="109" zoomScalePageLayoutView="131" workbookViewId="0">
      <selection activeCell="B5" sqref="B5"/>
    </sheetView>
  </sheetViews>
  <sheetFormatPr baseColWidth="10" defaultRowHeight="15" x14ac:dyDescent="0.15"/>
  <cols>
    <col min="1" max="1" width="91.5" style="2" customWidth="1"/>
    <col min="2" max="2" width="25" style="2" bestFit="1" customWidth="1"/>
    <col min="3" max="3" width="10.83203125" style="2"/>
    <col min="4" max="4" width="72.6640625" style="2" bestFit="1" customWidth="1"/>
    <col min="5" max="6" width="10.83203125" style="2"/>
    <col min="7" max="7" width="72.6640625" style="2" bestFit="1" customWidth="1"/>
    <col min="8" max="8" width="8.5" style="2" customWidth="1"/>
    <col min="9" max="9" width="10.83203125" style="2"/>
    <col min="10" max="10" width="46.83203125" style="2" customWidth="1"/>
    <col min="11" max="11" width="4.6640625" style="2" bestFit="1" customWidth="1"/>
    <col min="12" max="16384" width="10.83203125" style="2"/>
  </cols>
  <sheetData>
    <row r="1" spans="1:101" ht="16" thickBo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</row>
    <row r="2" spans="1:101" ht="16" thickBot="1" x14ac:dyDescent="0.2">
      <c r="A2" s="63" t="s">
        <v>39</v>
      </c>
      <c r="B2" s="64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</row>
    <row r="3" spans="1:101" x14ac:dyDescent="0.15">
      <c r="A3" s="3" t="s">
        <v>0</v>
      </c>
      <c r="B3" s="4" t="s">
        <v>16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</row>
    <row r="4" spans="1:101" x14ac:dyDescent="0.15">
      <c r="A4" s="5" t="s">
        <v>1</v>
      </c>
      <c r="B4" s="81">
        <v>9.4239999999999995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</row>
    <row r="5" spans="1:101" ht="16" thickBot="1" x14ac:dyDescent="0.2">
      <c r="A5" s="6" t="s">
        <v>2</v>
      </c>
      <c r="B5" s="82">
        <v>2.48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</row>
    <row r="6" spans="1:10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</row>
    <row r="7" spans="1:101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</row>
    <row r="8" spans="1:101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</row>
    <row r="9" spans="1:101" ht="16" thickBot="1" x14ac:dyDescent="0.2">
      <c r="A9" s="1"/>
      <c r="B9" s="1"/>
      <c r="C9" s="7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</row>
    <row r="10" spans="1:101" ht="16" thickBot="1" x14ac:dyDescent="0.2">
      <c r="A10" s="65" t="s">
        <v>3</v>
      </c>
      <c r="B10" s="66"/>
      <c r="C10" s="7"/>
      <c r="D10" s="29" t="s">
        <v>36</v>
      </c>
      <c r="E10" s="8"/>
      <c r="F10" s="1"/>
      <c r="G10" s="67" t="s">
        <v>37</v>
      </c>
      <c r="H10" s="68"/>
      <c r="I10" s="1"/>
      <c r="J10" s="69" t="s">
        <v>4</v>
      </c>
      <c r="K10" s="70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</row>
    <row r="11" spans="1:101" ht="16" thickBot="1" x14ac:dyDescent="0.2">
      <c r="A11" s="39" t="s">
        <v>12</v>
      </c>
      <c r="B11" s="40">
        <f>IF(B4&lt;0.992,1,0)</f>
        <v>0</v>
      </c>
      <c r="C11" s="7"/>
      <c r="D11" s="9" t="s">
        <v>29</v>
      </c>
      <c r="E11" s="10">
        <f>B11</f>
        <v>0</v>
      </c>
      <c r="F11" s="1"/>
      <c r="G11" s="11" t="s">
        <v>47</v>
      </c>
      <c r="H11" s="12">
        <f>EVEN(L21)+EVEN(M21)</f>
        <v>26</v>
      </c>
      <c r="I11" s="1"/>
      <c r="J11" s="13" t="s">
        <v>24</v>
      </c>
      <c r="K11" s="14">
        <f>ROUNDUP(B24/10,0)</f>
        <v>10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</row>
    <row r="12" spans="1:101" x14ac:dyDescent="0.15">
      <c r="A12" s="30" t="s">
        <v>27</v>
      </c>
      <c r="B12" s="32">
        <f>IF(B4&lt;0.992,0,IF(B4=1.488,0,IF(B4&lt;1.984,1,IF(B4&lt;2.479,2,IF(B4&lt;2.976,1,IF(B4&lt;3.472,0,IF(B4&lt;3.968,2,IF(B4&lt;4.464,1,IF(B4&lt;4.96,0,IF(B4&lt;5.456,2,IF(B4=5.952,0,IF(B4=6.448,2,IF(B4=6.944,1,IF(B4=7.44,0,IF(B4=7.936,2,IF(B4&lt;8.432,2,IF(B4&lt;8.928,1,IF(B4=9.424,2,IF(B4=9.92,1,IF(B4=10,1,0))))))))))))))))))))</f>
        <v>2</v>
      </c>
      <c r="C12" s="7"/>
      <c r="D12" s="15" t="s">
        <v>30</v>
      </c>
      <c r="E12" s="16">
        <f>B12</f>
        <v>2</v>
      </c>
      <c r="F12" s="1"/>
      <c r="G12" s="1"/>
      <c r="H12" s="1"/>
      <c r="I12" s="1"/>
      <c r="J12" s="17" t="s">
        <v>23</v>
      </c>
      <c r="K12" s="18">
        <f>B24</f>
        <v>95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</row>
    <row r="13" spans="1:101" ht="16" thickBot="1" x14ac:dyDescent="0.2">
      <c r="A13" s="30" t="s">
        <v>11</v>
      </c>
      <c r="B13" s="32">
        <f>IF(B4&lt;1.488,0,IF(B4=1.488,1,IF(B4=1.984,0,IF(B4=2.48,1,IF(B4=2.976,2,IF(B4=3.472,1,IF(B4=3.968,2,IF(B4=4.464,3,IF(B4=4.96,2,IF(B4=5,3,IF(B4=5.456,3,IF(B4=5.952,4,IF(B4=6.448,3,IF(B4=6.944,4,IF(B4=7.44,5,IF(B4=7.936,4,IF(B4=8.432,5,IF(B4=8.928,6,IF(B4&lt;9,5,IF(B4=9.424,5,IF(B4=9.92,6,0)))))))))))))))))))))</f>
        <v>5</v>
      </c>
      <c r="C13" s="19"/>
      <c r="D13" s="15" t="s">
        <v>31</v>
      </c>
      <c r="E13" s="16">
        <f>B13</f>
        <v>5</v>
      </c>
      <c r="F13" s="1"/>
      <c r="G13" s="1"/>
      <c r="H13" s="1"/>
      <c r="I13" s="1"/>
      <c r="J13" s="17" t="s">
        <v>25</v>
      </c>
      <c r="K13" s="20">
        <f>ROUNDUP(B24,10)</f>
        <v>95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</row>
    <row r="14" spans="1:101" ht="16" thickBot="1" x14ac:dyDescent="0.2">
      <c r="A14" s="30" t="s">
        <v>42</v>
      </c>
      <c r="B14" s="32">
        <f>ROUNDUP((B4*2)/2,0)</f>
        <v>10</v>
      </c>
      <c r="C14" s="7"/>
      <c r="D14" s="15" t="s">
        <v>32</v>
      </c>
      <c r="E14" s="16">
        <f>(E11*2)+(E12*3)+(E13*4)</f>
        <v>26</v>
      </c>
      <c r="F14" s="1"/>
      <c r="G14" s="45" t="s">
        <v>17</v>
      </c>
      <c r="H14" s="46">
        <f>B24</f>
        <v>95</v>
      </c>
      <c r="I14" s="1"/>
      <c r="J14" s="21" t="s">
        <v>26</v>
      </c>
      <c r="K14" s="22">
        <f>K11</f>
        <v>10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</row>
    <row r="15" spans="1:101" ht="16" thickBot="1" x14ac:dyDescent="0.2">
      <c r="A15" s="30" t="s">
        <v>13</v>
      </c>
      <c r="B15" s="32">
        <f>L21*2</f>
        <v>38</v>
      </c>
      <c r="C15" s="1"/>
      <c r="D15" s="23" t="s">
        <v>33</v>
      </c>
      <c r="E15" s="24">
        <f>E14</f>
        <v>26</v>
      </c>
      <c r="F15" s="1"/>
      <c r="G15" s="47" t="s">
        <v>18</v>
      </c>
      <c r="H15" s="48">
        <f>ROUNDUP(H14/10,0)</f>
        <v>10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</row>
    <row r="16" spans="1:101" x14ac:dyDescent="0.15">
      <c r="A16" s="30" t="s">
        <v>43</v>
      </c>
      <c r="B16" s="32">
        <f>IF(B5&lt;2,30,IF(B5&lt;2.5,49,IF(B5&lt;3,72,IF(B5&lt;3.5,100,IF(B5&lt;4,125,IF(B5&lt;4.5,142,IF(B5&lt;5,162,IF(B5&lt;5.5,183,IF(B5&lt;6,207,IF(B5&gt;6,"Separate Statik erforderlich","Statik"))))))))))</f>
        <v>49</v>
      </c>
      <c r="C16" s="1"/>
      <c r="D16" s="1"/>
      <c r="E16" s="1"/>
      <c r="F16" s="1"/>
      <c r="G16" s="47"/>
      <c r="H16" s="49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</row>
    <row r="17" spans="1:101" ht="16" thickBot="1" x14ac:dyDescent="0.2">
      <c r="A17" s="30" t="s">
        <v>44</v>
      </c>
      <c r="B17" s="32">
        <f>IF(B5&lt;2,50,IF(B5&lt;2.5,79,IF(B5&lt;3,114,IF(B5&lt;3.5,155,IF(B5&lt;4,193,IF(B5&lt;4.5,220,IF(B5&lt;5,249,IF(B5&lt;5.5,282,IF(B5&lt;6,318,IF(B5&gt;6,"Separate Statik erforderlich","Statik"))))))))))</f>
        <v>79</v>
      </c>
      <c r="C17" s="1"/>
      <c r="D17" s="1"/>
      <c r="E17" s="1"/>
      <c r="F17" s="1"/>
      <c r="G17" s="47"/>
      <c r="H17" s="49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</row>
    <row r="18" spans="1:101" ht="16" thickBot="1" x14ac:dyDescent="0.2">
      <c r="A18" s="30" t="s">
        <v>21</v>
      </c>
      <c r="B18" s="31">
        <f>IF(B5&lt;0.993,0,IF(B5=1.984,0,IF(B5=2.48,1,IF(B5=2.976,0,IF(B5=3.472,1,IF(B5=3.968,0,IF(B5=4.464,1,IF(B5=4.96,0,IF(B5=5.952,0,IF(B5&lt;6.944,1,IF(B5=7.44,1,IF(B5=8.432,1,IF(B5=9.424,1,0)))))))))))))*B14</f>
        <v>10</v>
      </c>
      <c r="C18" s="1"/>
      <c r="D18" s="1"/>
      <c r="E18" s="1"/>
      <c r="F18" s="1"/>
      <c r="G18" s="47" t="s">
        <v>50</v>
      </c>
      <c r="H18" s="50">
        <f>B28</f>
        <v>758.35000000000014</v>
      </c>
      <c r="I18" s="1"/>
      <c r="J18" s="69" t="s">
        <v>5</v>
      </c>
      <c r="K18" s="71"/>
      <c r="L18" s="71"/>
      <c r="M18" s="70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</row>
    <row r="19" spans="1:101" x14ac:dyDescent="0.15">
      <c r="A19" s="30" t="s">
        <v>20</v>
      </c>
      <c r="B19" s="32">
        <f>IF(B5=0.496,0,IF(B5=0.992,1,IF(B5=1.488,1,IF(B5=1.984,1,IF(B5=2.48,1,IF(B5=2.976,1,IF(B5=3.472,1,IF(B5=3.968,1,IF(B5=4.464,1,IF(B5=4.96,1,IF(B5=5.456,1,IF(B5=5.952,1,IF(B5=6.448,1,IF(B5=6.944,1,IF(B5=7.44,1,IF(B5=7.936,1,IF(B5=8.432,1,IF(B5=8.928,1,IF(B5=9.424,1,IF(B5=9.92,1,0))))))))))))))))))))*B14</f>
        <v>10</v>
      </c>
      <c r="C19" s="1"/>
      <c r="D19" s="9" t="s">
        <v>17</v>
      </c>
      <c r="E19" s="10">
        <f>B24</f>
        <v>95</v>
      </c>
      <c r="F19" s="1"/>
      <c r="G19" s="47" t="s">
        <v>38</v>
      </c>
      <c r="H19" s="49">
        <f>(H11*0.062)</f>
        <v>1.6120000000000001</v>
      </c>
      <c r="I19" s="1"/>
      <c r="J19" s="72" t="s">
        <v>6</v>
      </c>
      <c r="K19" s="73"/>
      <c r="L19" s="53">
        <f>IF(B4=0.496,1,IF(B4=0.992,2,IF(B4=1.488,3,IF(B4=1.984,4,IF(B4=2.48,5,IF(B4=2.976,6,IF(B4=3.472,7,IF(B4=3.968,8,IF(B4=4.464,9,IF(B4=4.96,10,IF(B4=5.456,11,IF(B4=5.952,12,IF(B4=6.448,13,IF(B4=6.944,14,IF(B4=7.44,15,IF(B4=7.936,16,IF(B4=8.432,17,IF(B4=8.928,18,IF(B4=9.424,19,IF(B4=9.92,20,0))))))))))))))))))))*240</f>
        <v>4560</v>
      </c>
      <c r="M19" s="54">
        <f>IF(B5=0.496,1,IF(B5=0.992,2,IF(B5=1.488,3,IF(B5=1.984,4,IF(B5=2.48,5,IF(B5=2.976,6,IF(B5=3.472,7,IF(B5=3.968,8,IF(B5=4.464,9,IF(B5=4.96,10,IF(B5=5.456,11,IF(B5=5.952,12,IF(B5=6.448,13,IF(B5=6.944,14,IF(B5=7.44,15,IF(B5=7.936,16,IF(B5=8.432,17,IF(B5=8.928,18,IF(B5=9.424,19,IF(B5=9.92,20,0))))))))))))))))))))*240</f>
        <v>1200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</row>
    <row r="20" spans="1:101" ht="16" thickBot="1" x14ac:dyDescent="0.2">
      <c r="A20" s="30" t="s">
        <v>19</v>
      </c>
      <c r="B20" s="32">
        <f>IF(B5&lt;1.984,0,IF(B5&lt;2.976,1,IF(B5=2.976,2,IF(B5=3.472,2,IF(B5=3.968,3,IF(B5=4.96,4,IF(B5=0.496,4,IF(B5=5.456,4,IF(B5&lt;5.952,3,IF(B5&lt;6.944,5,IF(B5=7.936,7,IF(B5=8.432,7,IF(B5=8.928,8,IF(B5=9.424,8,IF(B5=9.92,9,0)))))))))))))))*B14</f>
        <v>10</v>
      </c>
      <c r="C20" s="1"/>
      <c r="D20" s="15" t="s">
        <v>18</v>
      </c>
      <c r="E20" s="41">
        <f>ROUNDUP(E19/10,0)</f>
        <v>10</v>
      </c>
      <c r="F20" s="1"/>
      <c r="G20" s="51" t="s">
        <v>35</v>
      </c>
      <c r="H20" s="52">
        <f>(H15*46)+H18+H19</f>
        <v>1219.9620000000002</v>
      </c>
      <c r="I20" s="1"/>
      <c r="J20" s="58" t="s">
        <v>7</v>
      </c>
      <c r="K20" s="59"/>
      <c r="L20" s="25">
        <f>B4</f>
        <v>9.4239999999999995</v>
      </c>
      <c r="M20" s="26">
        <f>B5</f>
        <v>2.48</v>
      </c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</row>
    <row r="21" spans="1:101" x14ac:dyDescent="0.15">
      <c r="A21" s="30" t="s">
        <v>22</v>
      </c>
      <c r="B21" s="31">
        <f>IF(B5=0.496,1,IF(B5=0.992,2,IF(B5=1.488,2,IF(B5=1.984,3,IF(B5=2.48,3,IF(B5=2.976,4,IF(B5=3.472,4,IF(B5=3.968,5,IF(B5=4.464,5,IF(B5=4.96,6,IF(B5=5.456,6,IF(B5=5.952,7,IF(B5=6.448,7,IF(B5=6.944,8,IF(B5=7.44,8,IF(B5=7.936,9,IF(B5=8.432,9,IF(B5=8.928,10,IF(B5=9.424,10,IF(B5=9.92,11,0))))))))))))))))))))*B14</f>
        <v>30</v>
      </c>
      <c r="C21" s="1"/>
      <c r="D21" s="15"/>
      <c r="E21" s="16"/>
      <c r="F21" s="1"/>
      <c r="G21" s="1"/>
      <c r="H21" s="1"/>
      <c r="I21" s="1"/>
      <c r="J21" s="58" t="s">
        <v>15</v>
      </c>
      <c r="K21" s="59"/>
      <c r="L21" s="27">
        <f>IF(B4=0.496,1,IF(B4=0.992,2,IF(B4=1.488,3,IF(B4=1.984,4,IF(B4=2.48,5,IF(B4=2.976,6,IF(B4=3.472,7,IF(B4=3.968,8,IF(B4=4.464,9,IF(B4=4.96,10,IF(B4=5.456,11,IF(B4=5.952,12,IF(B4=6.448,13,IF(B4=6.944,14,IF(B4=7.44,15,IF(B4=7.936,16,IF(B4=8.432,17,IF(B4=8.928,18,IF(B4=9.424,19,IF(B4=9.92,20,0))))))))))))))))))))</f>
        <v>19</v>
      </c>
      <c r="M21" s="20">
        <f>IF(B5=0.496,1,IF(B5=0.992,2,IF(B5=1.488,3,IF(B5=1.984,4,IF(B5=2.48,5,IF(B5=2.976,6,IF(B5=3.472,7,IF(B5=3.968,8,IF(B5=4.464,9,IF(B5=4.96,10,IF(B5=5.456,11,IF(B5=5.952,12,IF(B5=6.448,13,IF(B5=6.944,14,IF(B5=7.44,15,IF(B5=7.936,16,IF(B5=8.432,17,IF(B5=8.928,18,IF(B5=9.424,19,IF(B5=9.92,20,0))))))))))))))))))))</f>
        <v>5</v>
      </c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</row>
    <row r="22" spans="1:101" ht="16" thickBot="1" x14ac:dyDescent="0.2">
      <c r="A22" s="33" t="s">
        <v>14</v>
      </c>
      <c r="B22" s="34">
        <f>B11+B12+B13</f>
        <v>7</v>
      </c>
      <c r="C22" s="1"/>
      <c r="D22" s="15"/>
      <c r="E22" s="16"/>
      <c r="F22" s="1"/>
      <c r="G22" s="1"/>
      <c r="H22" s="1"/>
      <c r="I22" s="1"/>
      <c r="J22" s="58" t="s">
        <v>8</v>
      </c>
      <c r="K22" s="59"/>
      <c r="L22" s="77">
        <f>L20*M20</f>
        <v>23.37152</v>
      </c>
      <c r="M22" s="78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</row>
    <row r="23" spans="1:101" ht="17" customHeight="1" thickBot="1" x14ac:dyDescent="0.2">
      <c r="C23" s="1"/>
      <c r="D23" s="15" t="s">
        <v>50</v>
      </c>
      <c r="E23" s="42">
        <f>B28</f>
        <v>758.35000000000014</v>
      </c>
      <c r="F23" s="1"/>
      <c r="G23" s="1"/>
      <c r="H23" s="1"/>
      <c r="I23" s="1"/>
      <c r="J23" s="56" t="s">
        <v>9</v>
      </c>
      <c r="K23" s="57"/>
      <c r="L23" s="79">
        <f>ROUND(L20/M20,2)</f>
        <v>3.8</v>
      </c>
      <c r="M23" s="80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</row>
    <row r="24" spans="1:101" x14ac:dyDescent="0.15">
      <c r="A24" s="35" t="s">
        <v>17</v>
      </c>
      <c r="B24" s="36">
        <f>L21*M21</f>
        <v>95</v>
      </c>
      <c r="C24" s="1"/>
      <c r="D24" s="15" t="s">
        <v>48</v>
      </c>
      <c r="E24" s="43">
        <f>(E11*2.6)+(E12*4.9)+(E13*7.1)+(E14*0.37)+(E15*1.4045)</f>
        <v>91.436999999999998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</row>
    <row r="25" spans="1:101" ht="16" thickBot="1" x14ac:dyDescent="0.2">
      <c r="A25" s="30" t="s">
        <v>18</v>
      </c>
      <c r="B25" s="31">
        <f>ROUNDUP(B24/10,0)</f>
        <v>10</v>
      </c>
      <c r="C25" s="1"/>
      <c r="D25" s="23" t="s">
        <v>35</v>
      </c>
      <c r="E25" s="44">
        <f>(E20*46)+E23+E24</f>
        <v>1309.787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</row>
    <row r="26" spans="1:101" ht="16" thickBot="1" x14ac:dyDescent="0.2">
      <c r="A26" s="30"/>
      <c r="B26" s="32"/>
      <c r="C26" s="1"/>
      <c r="D26" s="1"/>
      <c r="E26" s="1"/>
      <c r="F26" s="1"/>
      <c r="G26" s="1"/>
      <c r="H26" s="1"/>
      <c r="I26" s="1"/>
      <c r="J26" s="74" t="s">
        <v>10</v>
      </c>
      <c r="K26" s="75"/>
      <c r="L26" s="75"/>
      <c r="M26" s="75"/>
      <c r="N26" s="7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</row>
    <row r="27" spans="1:101" ht="16" thickBot="1" x14ac:dyDescent="0.2">
      <c r="A27" s="30"/>
      <c r="B27" s="32"/>
      <c r="C27" s="1"/>
      <c r="D27" s="1"/>
      <c r="E27" s="1"/>
      <c r="F27" s="1"/>
      <c r="G27" s="1"/>
      <c r="H27" s="1"/>
      <c r="I27" s="1"/>
      <c r="J27" s="60" t="str">
        <f>IF(L19+M19&lt;3000,"Novastar VX600 LED-Controller",IF(L19+M19&lt;6000,"Novastar UHD Jr. 4K-LED-Controller inkl. Scaler",IF(L19+M19&gt;6000,"2 x Novastar UHD Jr. 4K-LED-Controller inkl. Scaler",0 )))</f>
        <v>Novastar UHD Jr. 4K-LED-Controller inkl. Scaler</v>
      </c>
      <c r="K27" s="61"/>
      <c r="L27" s="61"/>
      <c r="M27" s="61"/>
      <c r="N27" s="62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</row>
    <row r="28" spans="1:101" x14ac:dyDescent="0.15">
      <c r="A28" s="30" t="s">
        <v>34</v>
      </c>
      <c r="B28" s="37">
        <f>(B24*7.5)+(K14*0.407)+(K13*0.035)+(K12*0.289)+(K11*1.1)</f>
        <v>758.35000000000014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</row>
    <row r="29" spans="1:101" x14ac:dyDescent="0.15">
      <c r="A29" s="30" t="s">
        <v>28</v>
      </c>
      <c r="B29" s="32">
        <f>(B22*1.6)+(B21*0.65)+(B20*3.2)+(B19*2.5)+(B18*1.8)+(B15*0.05)+(B14*10)+(B13*4.27)+(B12*2.58)+(B11*1.19)</f>
        <v>234.11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</row>
    <row r="30" spans="1:101" x14ac:dyDescent="0.15">
      <c r="A30" s="30" t="s">
        <v>45</v>
      </c>
      <c r="B30" s="32">
        <f>B16*B14</f>
        <v>490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</row>
    <row r="31" spans="1:101" x14ac:dyDescent="0.15">
      <c r="A31" s="30" t="s">
        <v>46</v>
      </c>
      <c r="B31" s="55">
        <f>B17*B14</f>
        <v>790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</row>
    <row r="32" spans="1:101" ht="16" thickBot="1" x14ac:dyDescent="0.2">
      <c r="A32" s="33" t="s">
        <v>49</v>
      </c>
      <c r="B32" s="38">
        <f>(B25*46)+B28+B29+B30</f>
        <v>1942.46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</row>
    <row r="33" spans="1:10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</row>
    <row r="34" spans="1:101" ht="48" x14ac:dyDescent="0.15">
      <c r="A34" s="28" t="s">
        <v>40</v>
      </c>
      <c r="B34" s="1"/>
      <c r="C34" s="1"/>
      <c r="D34" s="1" t="s">
        <v>51</v>
      </c>
      <c r="E34" s="1"/>
      <c r="F34" s="1"/>
      <c r="G34" s="1"/>
      <c r="H34" s="1"/>
      <c r="I34" s="1"/>
      <c r="J34" s="28" t="s">
        <v>41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</row>
    <row r="35" spans="1:10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</row>
    <row r="36" spans="1:10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</row>
    <row r="37" spans="1:10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</row>
    <row r="38" spans="1:10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</row>
    <row r="39" spans="1:101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</row>
    <row r="40" spans="1:101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</row>
    <row r="41" spans="1:101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</row>
    <row r="42" spans="1:10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</row>
    <row r="43" spans="1:101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</row>
    <row r="44" spans="1:101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</row>
    <row r="45" spans="1:101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</row>
    <row r="46" spans="1:101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</row>
    <row r="47" spans="1:101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</row>
    <row r="48" spans="1:101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</row>
    <row r="49" spans="1:10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</row>
    <row r="50" spans="1:101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</row>
    <row r="51" spans="1:101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</row>
    <row r="52" spans="1:101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</row>
    <row r="53" spans="1:101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</row>
    <row r="54" spans="1:101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</row>
    <row r="55" spans="1:101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</row>
    <row r="56" spans="1:101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</row>
    <row r="57" spans="1:101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</row>
    <row r="58" spans="1:101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</row>
    <row r="59" spans="1:101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</row>
    <row r="60" spans="1:101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</row>
    <row r="61" spans="1:101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</row>
    <row r="62" spans="1:101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</row>
    <row r="63" spans="1:101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</row>
    <row r="64" spans="1:101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</row>
    <row r="65" spans="1:101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</row>
    <row r="66" spans="1:101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</row>
    <row r="67" spans="1:101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</row>
    <row r="68" spans="1:101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</row>
    <row r="69" spans="1:101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</row>
    <row r="70" spans="1:101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</row>
    <row r="71" spans="1:101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</row>
    <row r="72" spans="1:101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</row>
    <row r="73" spans="1:101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</row>
    <row r="74" spans="1:101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</row>
    <row r="75" spans="1:101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</row>
    <row r="76" spans="1:101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</row>
    <row r="77" spans="1:101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</row>
    <row r="78" spans="1:101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</row>
    <row r="79" spans="1:101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</row>
    <row r="80" spans="1:101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</row>
    <row r="81" spans="1:101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</row>
    <row r="82" spans="1:10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</row>
    <row r="83" spans="1:101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</row>
    <row r="84" spans="1:101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</row>
    <row r="85" spans="1:101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</row>
    <row r="86" spans="1:101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</row>
    <row r="87" spans="1:101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</row>
    <row r="88" spans="1:101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</row>
    <row r="89" spans="1:101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</row>
    <row r="90" spans="1:101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</row>
    <row r="91" spans="1:101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</row>
    <row r="92" spans="1:101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</row>
    <row r="93" spans="1:101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</row>
    <row r="94" spans="1:101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</row>
    <row r="95" spans="1:101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</row>
    <row r="96" spans="1:101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</row>
    <row r="97" spans="1:101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</row>
    <row r="98" spans="1:101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</row>
    <row r="99" spans="1:101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</row>
    <row r="100" spans="1:101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</row>
    <row r="101" spans="1:101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</row>
    <row r="102" spans="1:101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</row>
    <row r="103" spans="1:101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</row>
    <row r="104" spans="1:101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</row>
    <row r="105" spans="1:101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</row>
    <row r="106" spans="1:101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</row>
    <row r="107" spans="1:101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</row>
    <row r="108" spans="1:101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</row>
    <row r="109" spans="1:101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</row>
    <row r="110" spans="1:101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</row>
    <row r="111" spans="1:101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</row>
    <row r="112" spans="1:101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</row>
    <row r="113" spans="1:101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</row>
    <row r="114" spans="1:101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</row>
    <row r="115" spans="1:101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</row>
    <row r="116" spans="1:101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</row>
    <row r="117" spans="1:101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</row>
    <row r="118" spans="1:101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</row>
    <row r="119" spans="1:101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</row>
    <row r="120" spans="1:101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</row>
    <row r="121" spans="1:101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</row>
    <row r="122" spans="1:101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</row>
    <row r="123" spans="1:101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</row>
    <row r="124" spans="1:101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</row>
    <row r="125" spans="1:101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</row>
    <row r="126" spans="1:101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</row>
    <row r="127" spans="1:101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</row>
    <row r="128" spans="1:101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</row>
    <row r="129" spans="1:101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</row>
    <row r="130" spans="1:101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</row>
    <row r="131" spans="1:101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</row>
    <row r="132" spans="1:101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</row>
    <row r="133" spans="1:101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</row>
    <row r="134" spans="1:101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</row>
    <row r="135" spans="1:101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</row>
    <row r="136" spans="1:101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</row>
    <row r="137" spans="1:101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</row>
    <row r="138" spans="1:101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</row>
    <row r="139" spans="1:101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</row>
    <row r="140" spans="1:101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</row>
    <row r="141" spans="1:101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</row>
    <row r="142" spans="1:101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</row>
    <row r="143" spans="1:101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</row>
    <row r="144" spans="1:101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</row>
    <row r="145" spans="1:101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</row>
    <row r="146" spans="1:101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</row>
    <row r="147" spans="1:101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</row>
    <row r="148" spans="1:101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</row>
    <row r="149" spans="1:101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</row>
    <row r="150" spans="1:101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</row>
    <row r="151" spans="1:101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</row>
    <row r="152" spans="1:101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</row>
    <row r="153" spans="1:101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</row>
    <row r="154" spans="1:101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</row>
    <row r="155" spans="1:101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</row>
    <row r="156" spans="1:101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</row>
    <row r="157" spans="1:101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</row>
    <row r="158" spans="1:101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</row>
    <row r="159" spans="1:101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</row>
    <row r="160" spans="1:101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</row>
    <row r="161" spans="1:101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</row>
    <row r="162" spans="1:101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</row>
    <row r="163" spans="1:101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</row>
    <row r="164" spans="1:101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</row>
    <row r="165" spans="1:101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</row>
    <row r="166" spans="1:101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</row>
    <row r="167" spans="1:101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</row>
    <row r="168" spans="1:101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</row>
    <row r="169" spans="1:101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</row>
    <row r="170" spans="1:101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</row>
    <row r="171" spans="1:101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</row>
    <row r="172" spans="1:101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</row>
    <row r="173" spans="1:101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</row>
    <row r="174" spans="1:101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</row>
    <row r="175" spans="1:101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</row>
    <row r="176" spans="1:101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</row>
    <row r="177" spans="1:101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</row>
    <row r="178" spans="1:101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</row>
    <row r="179" spans="1:101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</row>
    <row r="180" spans="1:101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</row>
    <row r="181" spans="1:101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</row>
    <row r="182" spans="1:101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</row>
    <row r="183" spans="1:101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</row>
    <row r="184" spans="1:101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</row>
    <row r="185" spans="1:101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</row>
    <row r="186" spans="1:101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</row>
    <row r="187" spans="1:101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</row>
    <row r="188" spans="1:101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</row>
    <row r="189" spans="1:101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</row>
    <row r="190" spans="1:101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</row>
    <row r="191" spans="1:101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</row>
    <row r="192" spans="1:101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</row>
    <row r="193" spans="1:101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</row>
    <row r="194" spans="1:101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</row>
    <row r="195" spans="1:101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</row>
    <row r="196" spans="1:101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</row>
    <row r="197" spans="1:101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</row>
    <row r="198" spans="1:101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</row>
    <row r="199" spans="1:101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</row>
    <row r="200" spans="1:101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</row>
    <row r="201" spans="1:101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</row>
    <row r="202" spans="1:101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</row>
    <row r="203" spans="1:101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</row>
    <row r="204" spans="1:101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</row>
    <row r="205" spans="1:101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</row>
    <row r="206" spans="1:101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</row>
    <row r="207" spans="1:101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</row>
    <row r="208" spans="1:101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</row>
    <row r="209" spans="1:101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</row>
    <row r="210" spans="1:101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</row>
    <row r="211" spans="1:101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</row>
    <row r="212" spans="1:101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</row>
    <row r="213" spans="1:101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</row>
    <row r="214" spans="1:101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</row>
    <row r="215" spans="1:101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</row>
    <row r="216" spans="1:101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</row>
    <row r="217" spans="1:101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</row>
    <row r="218" spans="1:101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</row>
    <row r="219" spans="1:101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</row>
    <row r="220" spans="1:101" x14ac:dyDescent="0.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</row>
    <row r="221" spans="1:101" x14ac:dyDescent="0.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</row>
    <row r="222" spans="1:101" x14ac:dyDescent="0.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</row>
    <row r="223" spans="1:101" x14ac:dyDescent="0.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</row>
    <row r="224" spans="1:101" x14ac:dyDescent="0.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</row>
    <row r="225" spans="1:101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</row>
    <row r="226" spans="1:101" x14ac:dyDescent="0.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</row>
    <row r="227" spans="1:101" x14ac:dyDescent="0.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</row>
    <row r="228" spans="1:101" x14ac:dyDescent="0.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</row>
    <row r="229" spans="1:101" x14ac:dyDescent="0.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</row>
    <row r="230" spans="1:101" x14ac:dyDescent="0.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</row>
    <row r="231" spans="1:101" x14ac:dyDescent="0.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</row>
    <row r="232" spans="1:101" x14ac:dyDescent="0.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</row>
    <row r="233" spans="1:101" x14ac:dyDescent="0.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</row>
    <row r="234" spans="1:101" x14ac:dyDescent="0.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</row>
    <row r="235" spans="1:101" x14ac:dyDescent="0.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</row>
    <row r="236" spans="1:101" x14ac:dyDescent="0.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</row>
    <row r="237" spans="1:101" x14ac:dyDescent="0.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</row>
    <row r="238" spans="1:101" x14ac:dyDescent="0.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</row>
    <row r="239" spans="1:101" x14ac:dyDescent="0.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</row>
    <row r="240" spans="1:101" x14ac:dyDescent="0.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</row>
    <row r="241" spans="1:101" x14ac:dyDescent="0.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</row>
    <row r="242" spans="1:101" x14ac:dyDescent="0.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</row>
    <row r="243" spans="1:101" x14ac:dyDescent="0.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</row>
    <row r="244" spans="1:101" x14ac:dyDescent="0.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</row>
    <row r="245" spans="1:101" x14ac:dyDescent="0.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</row>
    <row r="246" spans="1:101" x14ac:dyDescent="0.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</row>
    <row r="247" spans="1:101" x14ac:dyDescent="0.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</row>
    <row r="248" spans="1:101" x14ac:dyDescent="0.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</row>
    <row r="249" spans="1:101" x14ac:dyDescent="0.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</row>
    <row r="250" spans="1:101" x14ac:dyDescent="0.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</row>
    <row r="251" spans="1:101" x14ac:dyDescent="0.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</row>
    <row r="252" spans="1:101" x14ac:dyDescent="0.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</row>
    <row r="253" spans="1:101" x14ac:dyDescent="0.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</row>
  </sheetData>
  <sheetProtection algorithmName="SHA-512" hashValue="iNd373AWmnLu0WGWxas5RXlLi43zOf5o1tJEoBecwcEKnhn7ABB1qUO87Eff5YuwfxAyme6lQUdyHWFS10fyKA==" saltValue="j1Fs8OdWD0cqLgernG4Oqw==" spinCount="100000" sheet="1" objects="1" scenarios="1" selectLockedCells="1"/>
  <mergeCells count="14">
    <mergeCell ref="J23:K23"/>
    <mergeCell ref="J22:K22"/>
    <mergeCell ref="J27:N27"/>
    <mergeCell ref="A2:B2"/>
    <mergeCell ref="A10:B10"/>
    <mergeCell ref="G10:H10"/>
    <mergeCell ref="J10:K10"/>
    <mergeCell ref="J18:M18"/>
    <mergeCell ref="J19:K19"/>
    <mergeCell ref="J20:K20"/>
    <mergeCell ref="J21:K21"/>
    <mergeCell ref="J26:N26"/>
    <mergeCell ref="L22:M22"/>
    <mergeCell ref="L23:M23"/>
  </mergeCells>
  <dataValidations count="2">
    <dataValidation type="list" allowBlank="1" showInputMessage="1" showErrorMessage="1" sqref="N25" xr:uid="{3190E4E0-D68A-B240-8366-807931FCF6A6}">
      <formula1>"JA,NEIN"</formula1>
    </dataValidation>
    <dataValidation type="list" allowBlank="1" showInputMessage="1" showErrorMessage="1" sqref="B4:B5" xr:uid="{99CD1C09-DB75-CA45-990F-3423A4B57038}">
      <mc:AlternateContent xmlns:x12ac="http://schemas.microsoft.com/office/spreadsheetml/2011/1/ac" xmlns:mc="http://schemas.openxmlformats.org/markup-compatibility/2006">
        <mc:Choice Requires="x12ac">
          <x12ac:list>"0,496","0,992","1,488","1,984","2,48","2,976","3,472","3,968","4,464","4,96","5,456","5,952","6,448","6,944","7,44","7,936","8,432","8,928","9,424","9,92"</x12ac:list>
        </mc:Choice>
        <mc:Fallback>
          <formula1>"0,496,0,992,1,488,1,984,2,48,2,976,3,472,3,968,4,464,4,96,5,456,5,952,6,448,6,944,7,44,7,936,8,432,8,928,9,424,9,92"</formula1>
        </mc:Fallback>
      </mc:AlternateContent>
    </dataValidation>
  </dataValidations>
  <pageMargins left="1.3888888888888889E-3" right="0.7" top="0.4152777777777778" bottom="0.78740157499999996" header="0.3" footer="0.3"/>
  <pageSetup paperSize="9" scale="10" fitToHeight="0" orientation="portrait" horizontalDpi="0" verticalDpi="0"/>
  <headerFooter>
    <oddHeader xml:space="preserve">&amp;L&amp;"Tahoma,Standard"&amp;G&amp;"-,Standard"
</oddHead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Excelkalkulator 496 2,0 </vt:lpstr>
      <vt:lpstr>LSU_496_Modulhalter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Hoi Ching Lam</cp:lastModifiedBy>
  <dcterms:created xsi:type="dcterms:W3CDTF">2024-01-15T09:15:30Z</dcterms:created>
  <dcterms:modified xsi:type="dcterms:W3CDTF">2025-01-09T14:56:32Z</dcterms:modified>
</cp:coreProperties>
</file>